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20" windowHeight="8865" activeTab="0"/>
  </bookViews>
  <sheets>
    <sheet name="Amortization Calculator" sheetId="1" r:id="rId1"/>
  </sheets>
  <definedNames>
    <definedName name="Beg_Bal">'Amortization Calculator'!$D$38:$D$397</definedName>
    <definedName name="Data">'Amortization Calculator'!$B$38:$J$397</definedName>
    <definedName name="End_Bal">'Amortization Calculator'!$J$38:$J$397</definedName>
    <definedName name="Extra_Pay">'Amortization Calculator'!$F$38:$F$397</definedName>
    <definedName name="Full_Print">'Amortization Calculator'!$B$5:$J$397</definedName>
    <definedName name="Header_Row">ROW('Amortization Calculator'!$37:$37)</definedName>
    <definedName name="Int">'Amortization Calculator'!$I$38:$I$397</definedName>
    <definedName name="Interest_Rate">'Amortization Calculator'!$E$20</definedName>
    <definedName name="Last_Row">IF(Values_Entered,Header_Row+Number_of_Payments,Header_Row)</definedName>
    <definedName name="Loan_Amount">'Amortization Calculator'!$E$18</definedName>
    <definedName name="Loan_Start">'Amortization Calculator'!$E$24</definedName>
    <definedName name="Loan_Years">'Amortization Calculator'!$E$22</definedName>
    <definedName name="Number_of_Payments">MATCH(0.01,End_Bal,-1)+1</definedName>
    <definedName name="Pay_Date">'Amortization Calculator'!$C$38:$C$397</definedName>
    <definedName name="Pay_Num">'Amortization Calculator'!$B$38:$B$397</definedName>
    <definedName name="Payment_Date">DATE(YEAR(Loan_Start),MONTH(Loan_Start)+Payment_Number,DAY(Loan_Start))</definedName>
    <definedName name="Princ">'Amortization Calculator'!$H$38:$H$397</definedName>
    <definedName name="_xlnm.Print_Area" localSheetId="0">'Amortization Calculator'!$A$1:$K$401</definedName>
    <definedName name="Print_Area_Reset">OFFSET(Full_Print,0,0,Last_Row)</definedName>
    <definedName name="_xlnm.Print_Titles" localSheetId="0">'Amortization Calculator'!$1:$37</definedName>
    <definedName name="Sched_Pay">'Amortization Calculator'!$E$38:$E$397</definedName>
    <definedName name="Scheduled_Extra_Payments">'Amortization Calculator'!$E$26</definedName>
    <definedName name="Scheduled_Interest_Rate">'Amortization Calculator'!$E$20</definedName>
    <definedName name="Scheduled_Monthly_Payment">'Amortization Calculator'!$J$18</definedName>
    <definedName name="Total_Interest">'Amortization Calculator'!$J$26</definedName>
    <definedName name="Total_Pay">'Amortization Calculator'!$G$38:$G$397</definedName>
    <definedName name="Total_Payment">Scheduled_Payment+Extra_Payment</definedName>
    <definedName name="Values_Entered">IF(Loan_Amount*Interest_Rate*Loan_Years*Loan_Start&gt;0,1,0)</definedName>
  </definedNames>
  <calcPr fullCalcOnLoad="1"/>
</workbook>
</file>

<file path=xl/sharedStrings.xml><?xml version="1.0" encoding="utf-8"?>
<sst xmlns="http://schemas.openxmlformats.org/spreadsheetml/2006/main" count="42" uniqueCount="35">
  <si>
    <t>No.</t>
  </si>
  <si>
    <t>Payment Date</t>
  </si>
  <si>
    <t>Beginning Balance</t>
  </si>
  <si>
    <t>Principal</t>
  </si>
  <si>
    <t>Interest</t>
  </si>
  <si>
    <t>Ending Balance</t>
  </si>
  <si>
    <t>Total Payment</t>
  </si>
  <si>
    <t>Extra Payment</t>
  </si>
  <si>
    <t>Scheduled Payment</t>
  </si>
  <si>
    <t>Loan amount</t>
  </si>
  <si>
    <t>Annual interest rate</t>
  </si>
  <si>
    <t>Start date of loan</t>
  </si>
  <si>
    <t>Total of early payments</t>
  </si>
  <si>
    <t>Mortgage Assumptions</t>
  </si>
  <si>
    <t>Ammortization Table</t>
  </si>
  <si>
    <t>Loan term (years)</t>
  </si>
  <si>
    <t>Extra monthly pmnts (optional)</t>
  </si>
  <si>
    <t>Scheduled principal &amp; interest payment</t>
  </si>
  <si>
    <t>Benefits of Making Extra Payments</t>
  </si>
  <si>
    <t>Reduction in number of payments</t>
  </si>
  <si>
    <t/>
  </si>
  <si>
    <t>Total interest expense</t>
  </si>
  <si>
    <t>Interest expense savings</t>
  </si>
  <si>
    <t>800-765-4950</t>
  </si>
  <si>
    <t>Instructions</t>
  </si>
  <si>
    <t>© 2008-2010 Jammony, Inc. This calculator and associated formulas are wholly owned by Jammony, Inc. They may not be copied, distributed, sold, transferred,used or otherwise disceminated without the express written concent of the Company.</t>
  </si>
  <si>
    <t>Use this calcuator to evaluate the principal and interest payments you will be required to make over the life of your mortgage</t>
  </si>
  <si>
    <t xml:space="preserve">Enter information only into white cells with bold blue text. </t>
  </si>
  <si>
    <t>based on certain terms entered into the input boxes below. You may also enter extra payments into the "Extra Payments"</t>
  </si>
  <si>
    <t>column to calculate the benefit in interest savings you will realize by paying down your principal balance faster than required.</t>
  </si>
  <si>
    <t>Scheduled number of monthly payments</t>
  </si>
  <si>
    <t>Actual number of monthly payments</t>
  </si>
  <si>
    <t>M-F 8:00AM to 5:00PM (MST)</t>
  </si>
  <si>
    <t>Mortgage Amortization Calculator</t>
  </si>
  <si>
    <t>Visit www.Jammony.com for your FREE customized loan quote today!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</si>
</sst>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s>
  <fonts count="47">
    <font>
      <sz val="10"/>
      <name val="Arial"/>
      <family val="0"/>
    </font>
    <font>
      <sz val="11"/>
      <color indexed="8"/>
      <name val="Calibri"/>
      <family val="2"/>
    </font>
    <font>
      <sz val="10"/>
      <name val="Century Gothic"/>
      <family val="2"/>
    </font>
    <font>
      <b/>
      <sz val="10"/>
      <name val="Century Gothic"/>
      <family val="2"/>
    </font>
    <font>
      <sz val="10"/>
      <color indexed="23"/>
      <name val="Century Gothic"/>
      <family val="2"/>
    </font>
    <font>
      <b/>
      <sz val="14"/>
      <name val="Century Gothic"/>
      <family val="2"/>
    </font>
    <font>
      <b/>
      <sz val="10"/>
      <color indexed="12"/>
      <name val="Century Gothic"/>
      <family val="2"/>
    </font>
    <font>
      <u val="single"/>
      <sz val="10"/>
      <color indexed="12"/>
      <name val="Arial"/>
      <family val="2"/>
    </font>
    <font>
      <b/>
      <u val="single"/>
      <sz val="18"/>
      <color indexed="12"/>
      <name val="Arial"/>
      <family val="2"/>
    </font>
    <font>
      <b/>
      <sz val="22"/>
      <color indexed="56"/>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66FF"/>
      <name val="Century Gothic"/>
      <family val="2"/>
    </font>
    <font>
      <b/>
      <sz val="22"/>
      <color rgb="FF002060"/>
      <name val="Century Gothic"/>
      <family val="2"/>
    </font>
    <font>
      <b/>
      <u val="single"/>
      <sz val="1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right/>
      <top style="medium">
        <color indexed="22"/>
      </top>
      <bottom/>
    </border>
    <border>
      <left/>
      <right/>
      <top style="medium">
        <color indexed="22"/>
      </top>
      <bottom style="medium">
        <color indexed="22"/>
      </bottom>
    </border>
    <border>
      <left/>
      <right/>
      <top/>
      <bottom style="medium">
        <color theme="0" tint="-0.2499399930238723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0">
    <xf numFmtId="0" fontId="0" fillId="0" borderId="0" xfId="0" applyAlignment="1">
      <alignment/>
    </xf>
    <xf numFmtId="0" fontId="2" fillId="33" borderId="0" xfId="0" applyFont="1" applyFill="1" applyBorder="1" applyAlignment="1" applyProtection="1">
      <alignment/>
      <protection hidden="1"/>
    </xf>
    <xf numFmtId="165" fontId="44" fillId="0" borderId="10" xfId="44" applyNumberFormat="1" applyFont="1" applyFill="1" applyBorder="1" applyAlignment="1" applyProtection="1">
      <alignment/>
      <protection hidden="1" locked="0"/>
    </xf>
    <xf numFmtId="0" fontId="2" fillId="0" borderId="0" xfId="0" applyFont="1" applyFill="1" applyBorder="1" applyAlignment="1" applyProtection="1">
      <alignment/>
      <protection hidden="1" locked="0"/>
    </xf>
    <xf numFmtId="0" fontId="2" fillId="0" borderId="11" xfId="0" applyFont="1" applyFill="1" applyBorder="1" applyAlignment="1" applyProtection="1">
      <alignment/>
      <protection hidden="1"/>
    </xf>
    <xf numFmtId="0" fontId="3" fillId="33" borderId="0" xfId="0" applyFont="1" applyFill="1" applyBorder="1" applyAlignment="1" applyProtection="1">
      <alignment horizontal="left"/>
      <protection hidden="1"/>
    </xf>
    <xf numFmtId="0" fontId="2" fillId="33" borderId="0" xfId="0" applyFont="1" applyFill="1" applyBorder="1" applyAlignment="1" applyProtection="1">
      <alignment horizontal="left"/>
      <protection hidden="1"/>
    </xf>
    <xf numFmtId="0" fontId="2" fillId="33" borderId="12" xfId="0" applyFont="1" applyFill="1" applyBorder="1" applyAlignment="1" applyProtection="1">
      <alignment horizontal="left"/>
      <protection hidden="1"/>
    </xf>
    <xf numFmtId="0" fontId="2" fillId="33" borderId="0" xfId="0" applyNumberFormat="1" applyFont="1" applyFill="1" applyBorder="1" applyAlignment="1" applyProtection="1">
      <alignment horizontal="left"/>
      <protection hidden="1"/>
    </xf>
    <xf numFmtId="165" fontId="2" fillId="33" borderId="0" xfId="44" applyNumberFormat="1" applyFont="1" applyFill="1" applyBorder="1" applyAlignment="1" applyProtection="1">
      <alignment/>
      <protection hidden="1" locked="0"/>
    </xf>
    <xf numFmtId="164" fontId="44" fillId="0" borderId="10" xfId="0" applyNumberFormat="1" applyFont="1" applyFill="1" applyBorder="1" applyAlignment="1" applyProtection="1">
      <alignment horizontal="right"/>
      <protection hidden="1" locked="0"/>
    </xf>
    <xf numFmtId="164" fontId="2" fillId="33" borderId="0" xfId="0" applyNumberFormat="1" applyFont="1" applyFill="1" applyBorder="1" applyAlignment="1" applyProtection="1">
      <alignment horizontal="right"/>
      <protection hidden="1" locked="0"/>
    </xf>
    <xf numFmtId="166" fontId="2" fillId="33" borderId="0" xfId="42" applyNumberFormat="1" applyFont="1" applyFill="1" applyBorder="1" applyAlignment="1" applyProtection="1">
      <alignment horizontal="right"/>
      <protection hidden="1" locked="0"/>
    </xf>
    <xf numFmtId="166" fontId="44" fillId="0" borderId="10" xfId="42" applyNumberFormat="1" applyFont="1" applyFill="1" applyBorder="1" applyAlignment="1" applyProtection="1">
      <alignment horizontal="right"/>
      <protection hidden="1" locked="0"/>
    </xf>
    <xf numFmtId="14" fontId="44" fillId="0" borderId="10" xfId="0" applyNumberFormat="1" applyFont="1" applyFill="1" applyBorder="1" applyAlignment="1" applyProtection="1">
      <alignment horizontal="right"/>
      <protection hidden="1" locked="0"/>
    </xf>
    <xf numFmtId="14" fontId="2" fillId="33" borderId="0" xfId="0" applyNumberFormat="1" applyFont="1" applyFill="1" applyBorder="1" applyAlignment="1" applyProtection="1">
      <alignment horizontal="right"/>
      <protection hidden="1" locked="0"/>
    </xf>
    <xf numFmtId="44" fontId="2" fillId="0" borderId="0" xfId="0" applyNumberFormat="1" applyFont="1" applyFill="1" applyBorder="1" applyAlignment="1" applyProtection="1">
      <alignment/>
      <protection hidden="1" locked="0"/>
    </xf>
    <xf numFmtId="0" fontId="3" fillId="0" borderId="0" xfId="0" applyFont="1" applyFill="1" applyBorder="1" applyAlignment="1" applyProtection="1">
      <alignment horizontal="left"/>
      <protection hidden="1" locked="0"/>
    </xf>
    <xf numFmtId="0" fontId="2" fillId="0" borderId="0" xfId="0" applyFont="1" applyFill="1" applyBorder="1" applyAlignment="1" applyProtection="1">
      <alignment horizontal="left"/>
      <protection hidden="1" locked="0"/>
    </xf>
    <xf numFmtId="14" fontId="2" fillId="0" borderId="0" xfId="0" applyNumberFormat="1" applyFont="1" applyFill="1" applyBorder="1" applyAlignment="1" applyProtection="1">
      <alignment horizontal="left"/>
      <protection hidden="1" locked="0"/>
    </xf>
    <xf numFmtId="0" fontId="2" fillId="0" borderId="0" xfId="0" applyFont="1" applyFill="1" applyBorder="1" applyAlignment="1" applyProtection="1">
      <alignment wrapText="1"/>
      <protection hidden="1" locked="0"/>
    </xf>
    <xf numFmtId="0" fontId="3" fillId="0" borderId="13" xfId="0" applyFont="1" applyFill="1" applyBorder="1" applyAlignment="1" applyProtection="1">
      <alignment horizontal="left" wrapText="1"/>
      <protection hidden="1" locked="0"/>
    </xf>
    <xf numFmtId="0" fontId="3" fillId="0" borderId="13" xfId="0" applyFont="1" applyFill="1" applyBorder="1" applyAlignment="1" applyProtection="1">
      <alignment horizontal="left" wrapText="1" indent="2"/>
      <protection hidden="1" locked="0"/>
    </xf>
    <xf numFmtId="0" fontId="3" fillId="0" borderId="13" xfId="0" applyFont="1" applyFill="1" applyBorder="1" applyAlignment="1" applyProtection="1">
      <alignment horizontal="left" wrapText="1" indent="3"/>
      <protection hidden="1" locked="0"/>
    </xf>
    <xf numFmtId="44" fontId="44" fillId="0" borderId="0" xfId="44" applyFont="1" applyFill="1" applyBorder="1" applyAlignment="1" applyProtection="1">
      <alignment horizontal="right"/>
      <protection hidden="1" locked="0"/>
    </xf>
    <xf numFmtId="0" fontId="4" fillId="0" borderId="0" xfId="0" applyFont="1" applyFill="1" applyBorder="1" applyAlignment="1" applyProtection="1">
      <alignment horizontal="right"/>
      <protection hidden="1" locked="0"/>
    </xf>
    <xf numFmtId="44" fontId="4" fillId="0" borderId="0" xfId="44" applyFont="1" applyFill="1" applyBorder="1" applyAlignment="1" applyProtection="1">
      <alignment horizontal="right"/>
      <protection hidden="1" locked="0"/>
    </xf>
    <xf numFmtId="8" fontId="4" fillId="0" borderId="0" xfId="44" applyNumberFormat="1" applyFont="1" applyFill="1" applyBorder="1" applyAlignment="1" applyProtection="1">
      <alignment horizontal="right"/>
      <protection hidden="1" locked="0"/>
    </xf>
    <xf numFmtId="43" fontId="4" fillId="0" borderId="0" xfId="42" applyFont="1" applyFill="1" applyBorder="1" applyAlignment="1" applyProtection="1">
      <alignment horizontal="right"/>
      <protection hidden="1" locked="0"/>
    </xf>
    <xf numFmtId="39" fontId="4" fillId="0" borderId="0" xfId="44" applyNumberFormat="1" applyFont="1" applyFill="1" applyBorder="1" applyAlignment="1" applyProtection="1">
      <alignment horizontal="right"/>
      <protection hidden="1" locked="0"/>
    </xf>
    <xf numFmtId="43" fontId="44" fillId="0" borderId="0" xfId="44" applyNumberFormat="1" applyFont="1" applyFill="1" applyBorder="1" applyAlignment="1" applyProtection="1">
      <alignment horizontal="right"/>
      <protection hidden="1" locked="0"/>
    </xf>
    <xf numFmtId="0" fontId="2" fillId="0" borderId="0" xfId="0" applyFont="1" applyBorder="1" applyAlignment="1" applyProtection="1">
      <alignment/>
      <protection hidden="1" locked="0"/>
    </xf>
    <xf numFmtId="0" fontId="0" fillId="0" borderId="0" xfId="0" applyAlignment="1" applyProtection="1">
      <alignment/>
      <protection hidden="1" locked="0"/>
    </xf>
    <xf numFmtId="0" fontId="2" fillId="0" borderId="0" xfId="0" applyNumberFormat="1" applyFont="1" applyBorder="1" applyAlignment="1" applyProtection="1">
      <alignment horizontal="center"/>
      <protection hidden="1" locked="0"/>
    </xf>
    <xf numFmtId="0" fontId="2" fillId="0" borderId="0" xfId="0" applyFont="1" applyBorder="1" applyAlignment="1" applyProtection="1">
      <alignment horizontal="center"/>
      <protection hidden="1" locked="0"/>
    </xf>
    <xf numFmtId="44" fontId="44" fillId="0" borderId="11" xfId="44" applyFont="1" applyFill="1" applyBorder="1" applyAlignment="1" applyProtection="1">
      <alignment horizontal="right"/>
      <protection hidden="1" locked="0"/>
    </xf>
    <xf numFmtId="0" fontId="2" fillId="0" borderId="0" xfId="0" applyFont="1" applyFill="1" applyBorder="1" applyAlignment="1" applyProtection="1">
      <alignment/>
      <protection hidden="1"/>
    </xf>
    <xf numFmtId="0" fontId="2" fillId="0" borderId="0" xfId="0" applyFont="1" applyFill="1" applyBorder="1" applyAlignment="1" applyProtection="1">
      <alignment horizontal="center"/>
      <protection hidden="1"/>
    </xf>
    <xf numFmtId="0" fontId="45" fillId="0" borderId="0" xfId="0" applyFont="1" applyFill="1" applyBorder="1" applyAlignment="1" applyProtection="1">
      <alignment horizontal="right"/>
      <protection hidden="1"/>
    </xf>
    <xf numFmtId="0" fontId="2" fillId="0" borderId="0" xfId="0" applyFont="1" applyFill="1" applyBorder="1" applyAlignment="1" applyProtection="1">
      <alignment horizontal="right"/>
      <protection hidden="1"/>
    </xf>
    <xf numFmtId="0" fontId="2" fillId="0" borderId="11" xfId="0" applyFont="1" applyFill="1" applyBorder="1" applyAlignment="1" applyProtection="1">
      <alignment horizontal="center"/>
      <protection hidden="1"/>
    </xf>
    <xf numFmtId="0" fontId="5" fillId="33" borderId="0" xfId="0" applyFont="1" applyFill="1" applyBorder="1" applyAlignment="1" applyProtection="1">
      <alignment horizontal="left"/>
      <protection hidden="1"/>
    </xf>
    <xf numFmtId="0" fontId="2" fillId="33" borderId="0" xfId="0" applyFont="1" applyFill="1" applyBorder="1" applyAlignment="1" applyProtection="1">
      <alignment horizontal="center"/>
      <protection hidden="1"/>
    </xf>
    <xf numFmtId="0" fontId="3" fillId="33" borderId="14" xfId="0" applyFont="1" applyFill="1" applyBorder="1" applyAlignment="1" applyProtection="1">
      <alignment horizontal="left"/>
      <protection hidden="1"/>
    </xf>
    <xf numFmtId="0" fontId="2" fillId="33" borderId="14" xfId="0" applyFont="1" applyFill="1" applyBorder="1" applyAlignment="1" applyProtection="1">
      <alignment horizontal="left"/>
      <protection hidden="1"/>
    </xf>
    <xf numFmtId="0" fontId="2" fillId="33" borderId="12" xfId="0" applyNumberFormat="1" applyFont="1" applyFill="1" applyBorder="1" applyAlignment="1" applyProtection="1">
      <alignment horizontal="left"/>
      <protection hidden="1"/>
    </xf>
    <xf numFmtId="44" fontId="2" fillId="33" borderId="10" xfId="44" applyFont="1" applyFill="1" applyBorder="1" applyAlignment="1" applyProtection="1">
      <alignment/>
      <protection hidden="1"/>
    </xf>
    <xf numFmtId="44" fontId="2" fillId="33" borderId="0" xfId="44" applyFont="1" applyFill="1" applyBorder="1" applyAlignment="1" applyProtection="1">
      <alignment/>
      <protection hidden="1"/>
    </xf>
    <xf numFmtId="166" fontId="2" fillId="33" borderId="10" xfId="42" applyNumberFormat="1" applyFont="1" applyFill="1" applyBorder="1" applyAlignment="1" applyProtection="1">
      <alignment horizontal="right"/>
      <protection hidden="1"/>
    </xf>
    <xf numFmtId="166" fontId="2" fillId="33" borderId="0" xfId="42" applyNumberFormat="1" applyFont="1" applyFill="1" applyBorder="1" applyAlignment="1" applyProtection="1">
      <alignment horizontal="right"/>
      <protection hidden="1"/>
    </xf>
    <xf numFmtId="165" fontId="2" fillId="33" borderId="10" xfId="44" applyNumberFormat="1" applyFont="1" applyFill="1" applyBorder="1" applyAlignment="1" applyProtection="1">
      <alignment/>
      <protection hidden="1"/>
    </xf>
    <xf numFmtId="165" fontId="2" fillId="33" borderId="0" xfId="44" applyNumberFormat="1" applyFont="1" applyFill="1" applyBorder="1" applyAlignment="1" applyProtection="1">
      <alignment/>
      <protection hidden="1"/>
    </xf>
    <xf numFmtId="166" fontId="2" fillId="33" borderId="10" xfId="0" applyNumberFormat="1" applyFont="1" applyFill="1" applyBorder="1" applyAlignment="1" applyProtection="1">
      <alignment horizontal="left"/>
      <protection hidden="1"/>
    </xf>
    <xf numFmtId="0" fontId="2" fillId="33" borderId="0" xfId="0" applyFont="1" applyFill="1" applyBorder="1" applyAlignment="1" applyProtection="1" quotePrefix="1">
      <alignment horizontal="left"/>
      <protection hidden="1"/>
    </xf>
    <xf numFmtId="14" fontId="2" fillId="33" borderId="0" xfId="0" applyNumberFormat="1" applyFont="1" applyFill="1" applyBorder="1" applyAlignment="1" applyProtection="1">
      <alignment horizontal="left"/>
      <protection hidden="1"/>
    </xf>
    <xf numFmtId="0" fontId="2" fillId="33" borderId="0" xfId="0" applyFont="1" applyFill="1" applyBorder="1" applyAlignment="1" applyProtection="1">
      <alignment wrapText="1"/>
      <protection hidden="1"/>
    </xf>
    <xf numFmtId="0" fontId="3" fillId="33" borderId="13" xfId="0" applyFont="1" applyFill="1" applyBorder="1" applyAlignment="1" applyProtection="1">
      <alignment horizontal="left" wrapText="1"/>
      <protection hidden="1"/>
    </xf>
    <xf numFmtId="0" fontId="3" fillId="33" borderId="13" xfId="0" applyFont="1" applyFill="1" applyBorder="1" applyAlignment="1" applyProtection="1">
      <alignment horizontal="left" wrapText="1" indent="2"/>
      <protection hidden="1"/>
    </xf>
    <xf numFmtId="0" fontId="3" fillId="33" borderId="13" xfId="0" applyFont="1" applyFill="1" applyBorder="1" applyAlignment="1" applyProtection="1">
      <alignment horizontal="left" wrapText="1" indent="3"/>
      <protection hidden="1"/>
    </xf>
    <xf numFmtId="0" fontId="2" fillId="33" borderId="0" xfId="0" applyNumberFormat="1" applyFont="1" applyFill="1" applyBorder="1" applyAlignment="1" applyProtection="1">
      <alignment wrapText="1"/>
      <protection hidden="1"/>
    </xf>
    <xf numFmtId="0" fontId="4" fillId="33" borderId="0" xfId="0" applyFont="1" applyFill="1" applyBorder="1" applyAlignment="1" applyProtection="1">
      <alignment horizontal="right"/>
      <protection hidden="1"/>
    </xf>
    <xf numFmtId="14" fontId="4" fillId="33" borderId="0" xfId="0" applyNumberFormat="1" applyFont="1" applyFill="1" applyBorder="1" applyAlignment="1" applyProtection="1">
      <alignment horizontal="right"/>
      <protection hidden="1"/>
    </xf>
    <xf numFmtId="44" fontId="4" fillId="33" borderId="0" xfId="44" applyFont="1" applyFill="1" applyBorder="1" applyAlignment="1" applyProtection="1">
      <alignment horizontal="right"/>
      <protection hidden="1"/>
    </xf>
    <xf numFmtId="39" fontId="4" fillId="33" borderId="0" xfId="44" applyNumberFormat="1" applyFont="1" applyFill="1" applyBorder="1" applyAlignment="1" applyProtection="1">
      <alignment horizontal="right"/>
      <protection hidden="1"/>
    </xf>
    <xf numFmtId="0" fontId="2" fillId="33" borderId="11" xfId="0" applyFont="1" applyFill="1" applyBorder="1" applyAlignment="1" applyProtection="1">
      <alignment wrapText="1"/>
      <protection hidden="1"/>
    </xf>
    <xf numFmtId="0" fontId="4" fillId="33" borderId="11" xfId="0" applyFont="1" applyFill="1" applyBorder="1" applyAlignment="1" applyProtection="1">
      <alignment horizontal="right"/>
      <protection hidden="1"/>
    </xf>
    <xf numFmtId="14" fontId="4" fillId="33" borderId="11" xfId="0" applyNumberFormat="1" applyFont="1" applyFill="1" applyBorder="1" applyAlignment="1" applyProtection="1">
      <alignment horizontal="right"/>
      <protection hidden="1"/>
    </xf>
    <xf numFmtId="39" fontId="4" fillId="33" borderId="11" xfId="44" applyNumberFormat="1" applyFont="1" applyFill="1" applyBorder="1" applyAlignment="1" applyProtection="1">
      <alignment horizontal="right"/>
      <protection hidden="1"/>
    </xf>
    <xf numFmtId="0" fontId="46" fillId="33" borderId="0" xfId="52" applyFont="1" applyFill="1" applyAlignment="1" applyProtection="1">
      <alignment horizontal="center" vertical="top" wrapText="1"/>
      <protection hidden="1"/>
    </xf>
    <xf numFmtId="0" fontId="2" fillId="0" borderId="0" xfId="0" applyFont="1" applyBorder="1" applyAlignment="1" applyProtection="1">
      <alignment horizontal="center" vertical="top" wrapText="1"/>
      <protection hidden="1"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266700</xdr:colOff>
      <xdr:row>3</xdr:row>
      <xdr:rowOff>104775</xdr:rowOff>
    </xdr:to>
    <xdr:pic>
      <xdr:nvPicPr>
        <xdr:cNvPr id="1" name="Picture 2" descr="Jammony-Logo-Word-Blue-RGB - small.jpg"/>
        <xdr:cNvPicPr preferRelativeResize="1">
          <a:picLocks noChangeAspect="1"/>
        </xdr:cNvPicPr>
      </xdr:nvPicPr>
      <xdr:blipFill>
        <a:blip r:embed="rId1"/>
        <a:stretch>
          <a:fillRect/>
        </a:stretch>
      </xdr:blipFill>
      <xdr:spPr>
        <a:xfrm>
          <a:off x="0" y="0"/>
          <a:ext cx="26574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m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09"/>
  <sheetViews>
    <sheetView showGridLines="0" tabSelected="1" zoomScalePageLayoutView="0" workbookViewId="0" topLeftCell="A1">
      <selection activeCell="A5" sqref="A5"/>
    </sheetView>
  </sheetViews>
  <sheetFormatPr defaultColWidth="9.140625" defaultRowHeight="12.75"/>
  <cols>
    <col min="1" max="1" width="1.7109375" style="31" customWidth="1"/>
    <col min="2" max="2" width="4.7109375" style="34" customWidth="1"/>
    <col min="3" max="10" width="14.7109375" style="34" customWidth="1"/>
    <col min="11" max="11" width="1.7109375" style="34" customWidth="1"/>
    <col min="12" max="13" width="9.140625" style="3" customWidth="1"/>
    <col min="14" max="14" width="4.7109375" style="3" hidden="1" customWidth="1"/>
    <col min="15" max="19" width="14.7109375" style="3" hidden="1" customWidth="1"/>
    <col min="20" max="16384" width="9.140625" style="3" customWidth="1"/>
  </cols>
  <sheetData>
    <row r="1" spans="1:11" ht="28.5">
      <c r="A1" s="36"/>
      <c r="B1" s="37"/>
      <c r="C1" s="37"/>
      <c r="D1" s="37"/>
      <c r="E1" s="37"/>
      <c r="F1" s="37"/>
      <c r="G1" s="37"/>
      <c r="H1" s="37"/>
      <c r="I1" s="37"/>
      <c r="J1" s="37"/>
      <c r="K1" s="38" t="s">
        <v>23</v>
      </c>
    </row>
    <row r="2" spans="1:11" ht="13.5">
      <c r="A2" s="36"/>
      <c r="B2" s="37"/>
      <c r="C2" s="37"/>
      <c r="D2" s="37"/>
      <c r="E2" s="37"/>
      <c r="F2" s="37"/>
      <c r="G2" s="37"/>
      <c r="H2" s="37"/>
      <c r="I2" s="37"/>
      <c r="J2" s="39"/>
      <c r="K2" s="39" t="s">
        <v>32</v>
      </c>
    </row>
    <row r="3" spans="1:11" ht="13.5">
      <c r="A3" s="36"/>
      <c r="B3" s="37"/>
      <c r="C3" s="37"/>
      <c r="D3" s="37"/>
      <c r="E3" s="37"/>
      <c r="F3" s="37"/>
      <c r="G3" s="37"/>
      <c r="H3" s="37"/>
      <c r="I3" s="37"/>
      <c r="J3" s="37"/>
      <c r="K3" s="37"/>
    </row>
    <row r="4" spans="1:11" ht="14.25" thickBot="1">
      <c r="A4" s="4"/>
      <c r="B4" s="40"/>
      <c r="C4" s="40"/>
      <c r="D4" s="40"/>
      <c r="E4" s="40"/>
      <c r="F4" s="40"/>
      <c r="G4" s="40"/>
      <c r="H4" s="40"/>
      <c r="I4" s="40"/>
      <c r="J4" s="40"/>
      <c r="K4" s="40"/>
    </row>
    <row r="5" spans="1:11" ht="18">
      <c r="A5" s="1"/>
      <c r="B5" s="41" t="s">
        <v>33</v>
      </c>
      <c r="C5" s="6"/>
      <c r="D5" s="6"/>
      <c r="E5" s="6"/>
      <c r="F5" s="6"/>
      <c r="G5" s="6"/>
      <c r="H5" s="6"/>
      <c r="I5" s="6"/>
      <c r="J5" s="6"/>
      <c r="K5" s="42"/>
    </row>
    <row r="6" spans="1:11" ht="12.75" customHeight="1">
      <c r="A6" s="1"/>
      <c r="B6" s="6"/>
      <c r="C6" s="6"/>
      <c r="D6" s="6"/>
      <c r="E6" s="6"/>
      <c r="F6" s="6"/>
      <c r="G6" s="6"/>
      <c r="H6" s="6"/>
      <c r="I6" s="6"/>
      <c r="J6" s="6"/>
      <c r="K6" s="42"/>
    </row>
    <row r="7" spans="1:11" ht="12.75" customHeight="1" thickBot="1">
      <c r="A7" s="1"/>
      <c r="B7" s="43" t="s">
        <v>24</v>
      </c>
      <c r="C7" s="44"/>
      <c r="D7" s="44"/>
      <c r="E7" s="44"/>
      <c r="F7" s="44"/>
      <c r="G7" s="44"/>
      <c r="H7" s="44"/>
      <c r="I7" s="44"/>
      <c r="J7" s="44"/>
      <c r="K7" s="42"/>
    </row>
    <row r="8" spans="1:11" ht="12.75" customHeight="1">
      <c r="A8" s="1"/>
      <c r="B8" s="6" t="s">
        <v>27</v>
      </c>
      <c r="C8" s="6"/>
      <c r="D8" s="6"/>
      <c r="E8" s="6"/>
      <c r="F8" s="6"/>
      <c r="G8" s="6"/>
      <c r="H8" s="6"/>
      <c r="I8" s="6"/>
      <c r="J8" s="6"/>
      <c r="K8" s="42"/>
    </row>
    <row r="9" spans="1:11" ht="12.75" customHeight="1">
      <c r="A9" s="1"/>
      <c r="B9" s="6"/>
      <c r="C9" s="6"/>
      <c r="D9" s="6"/>
      <c r="E9" s="6"/>
      <c r="F9" s="6"/>
      <c r="G9" s="6"/>
      <c r="H9" s="6"/>
      <c r="I9" s="6"/>
      <c r="J9" s="6"/>
      <c r="K9" s="42"/>
    </row>
    <row r="10" spans="1:11" ht="12.75" customHeight="1">
      <c r="A10" s="1"/>
      <c r="B10" s="6" t="s">
        <v>26</v>
      </c>
      <c r="C10" s="6"/>
      <c r="D10" s="6"/>
      <c r="E10" s="6"/>
      <c r="F10" s="6"/>
      <c r="G10" s="6"/>
      <c r="H10" s="6"/>
      <c r="I10" s="6"/>
      <c r="J10" s="6"/>
      <c r="K10" s="42"/>
    </row>
    <row r="11" spans="1:11" ht="12.75" customHeight="1">
      <c r="A11" s="1"/>
      <c r="B11" s="6" t="s">
        <v>28</v>
      </c>
      <c r="C11" s="6"/>
      <c r="D11" s="6"/>
      <c r="E11" s="6"/>
      <c r="F11" s="6"/>
      <c r="G11" s="6"/>
      <c r="H11" s="6"/>
      <c r="I11" s="6"/>
      <c r="J11" s="6"/>
      <c r="K11" s="42"/>
    </row>
    <row r="12" spans="1:11" ht="12.75" customHeight="1">
      <c r="A12" s="1"/>
      <c r="B12" s="6" t="s">
        <v>29</v>
      </c>
      <c r="C12" s="6"/>
      <c r="D12" s="6"/>
      <c r="E12" s="6"/>
      <c r="F12" s="6"/>
      <c r="G12" s="6"/>
      <c r="H12" s="6"/>
      <c r="I12" s="6"/>
      <c r="J12" s="6"/>
      <c r="K12" s="42"/>
    </row>
    <row r="13" spans="1:11" ht="12.75" customHeight="1">
      <c r="A13" s="1"/>
      <c r="B13" s="6"/>
      <c r="C13" s="6"/>
      <c r="D13" s="6"/>
      <c r="E13" s="6"/>
      <c r="F13" s="6"/>
      <c r="G13" s="6"/>
      <c r="H13" s="6"/>
      <c r="I13" s="6"/>
      <c r="J13" s="6"/>
      <c r="K13" s="42"/>
    </row>
    <row r="14" spans="1:11" ht="23.25">
      <c r="A14" s="1"/>
      <c r="B14" s="68" t="s">
        <v>34</v>
      </c>
      <c r="C14" s="68"/>
      <c r="D14" s="68"/>
      <c r="E14" s="68"/>
      <c r="F14" s="68"/>
      <c r="G14" s="68"/>
      <c r="H14" s="68"/>
      <c r="I14" s="68"/>
      <c r="J14" s="68"/>
      <c r="K14" s="42"/>
    </row>
    <row r="15" spans="1:11" ht="12.75" customHeight="1">
      <c r="A15" s="1"/>
      <c r="B15" s="6"/>
      <c r="C15" s="6"/>
      <c r="D15" s="6"/>
      <c r="E15" s="6"/>
      <c r="F15" s="6"/>
      <c r="G15" s="6"/>
      <c r="H15" s="6"/>
      <c r="I15" s="6"/>
      <c r="J15" s="6"/>
      <c r="K15" s="42"/>
    </row>
    <row r="16" spans="1:11" ht="12.75" customHeight="1" thickBot="1">
      <c r="A16" s="1"/>
      <c r="B16" s="5" t="s">
        <v>13</v>
      </c>
      <c r="C16" s="6"/>
      <c r="D16" s="6"/>
      <c r="E16" s="6"/>
      <c r="F16" s="6"/>
      <c r="G16" s="6"/>
      <c r="H16" s="6"/>
      <c r="I16" s="6"/>
      <c r="J16" s="6"/>
      <c r="K16" s="42"/>
    </row>
    <row r="17" spans="1:11" ht="13.5">
      <c r="A17" s="1"/>
      <c r="B17" s="7"/>
      <c r="C17" s="7"/>
      <c r="D17" s="7"/>
      <c r="E17" s="7"/>
      <c r="F17" s="7"/>
      <c r="G17" s="7"/>
      <c r="H17" s="7"/>
      <c r="I17" s="7"/>
      <c r="J17" s="45"/>
      <c r="K17" s="8"/>
    </row>
    <row r="18" spans="1:11" ht="13.5">
      <c r="A18" s="1"/>
      <c r="B18" s="6" t="s">
        <v>9</v>
      </c>
      <c r="C18" s="6"/>
      <c r="D18" s="6"/>
      <c r="E18" s="2">
        <v>400000</v>
      </c>
      <c r="F18" s="6"/>
      <c r="G18" s="6" t="s">
        <v>17</v>
      </c>
      <c r="H18" s="6"/>
      <c r="I18" s="6"/>
      <c r="J18" s="46">
        <f>IF(Values_Entered,-PMT(Interest_Rate/12,Loan_Years*12,Loan_Amount),"")</f>
        <v>3111.327670841301</v>
      </c>
      <c r="K18" s="8"/>
    </row>
    <row r="19" spans="1:11" ht="4.5" customHeight="1">
      <c r="A19" s="1"/>
      <c r="B19" s="6"/>
      <c r="C19" s="6"/>
      <c r="D19" s="6"/>
      <c r="E19" s="9"/>
      <c r="F19" s="6"/>
      <c r="G19" s="6"/>
      <c r="H19" s="6"/>
      <c r="I19" s="6"/>
      <c r="J19" s="47"/>
      <c r="K19" s="8"/>
    </row>
    <row r="20" spans="1:11" ht="14.25" customHeight="1">
      <c r="A20" s="1"/>
      <c r="B20" s="6" t="s">
        <v>10</v>
      </c>
      <c r="C20" s="6"/>
      <c r="D20" s="6"/>
      <c r="E20" s="10">
        <v>0.0475</v>
      </c>
      <c r="F20" s="6"/>
      <c r="G20" s="6" t="s">
        <v>30</v>
      </c>
      <c r="H20" s="6"/>
      <c r="I20" s="6"/>
      <c r="J20" s="48">
        <f>IF(Values_Entered,Loan_Years*12,"")</f>
        <v>180</v>
      </c>
      <c r="K20" s="8"/>
    </row>
    <row r="21" spans="1:11" ht="4.5" customHeight="1">
      <c r="A21" s="1"/>
      <c r="B21" s="6"/>
      <c r="C21" s="6"/>
      <c r="D21" s="6"/>
      <c r="E21" s="11"/>
      <c r="F21" s="6"/>
      <c r="G21" s="6"/>
      <c r="H21" s="6"/>
      <c r="I21" s="6"/>
      <c r="J21" s="49"/>
      <c r="K21" s="8"/>
    </row>
    <row r="22" spans="1:11" ht="13.5">
      <c r="A22" s="1"/>
      <c r="B22" s="6" t="s">
        <v>15</v>
      </c>
      <c r="C22" s="6"/>
      <c r="D22" s="6"/>
      <c r="E22" s="13">
        <v>15</v>
      </c>
      <c r="F22" s="6"/>
      <c r="G22" s="6" t="s">
        <v>31</v>
      </c>
      <c r="H22" s="6"/>
      <c r="I22" s="6"/>
      <c r="J22" s="48">
        <f>IF(Values_Entered,Number_of_Payments,"")</f>
        <v>180</v>
      </c>
      <c r="K22" s="8"/>
    </row>
    <row r="23" spans="1:11" ht="4.5" customHeight="1">
      <c r="A23" s="1"/>
      <c r="B23" s="6"/>
      <c r="C23" s="6"/>
      <c r="D23" s="6"/>
      <c r="E23" s="12"/>
      <c r="F23" s="6"/>
      <c r="G23" s="6"/>
      <c r="H23" s="6"/>
      <c r="I23" s="6"/>
      <c r="J23" s="49"/>
      <c r="K23" s="8"/>
    </row>
    <row r="24" spans="1:11" ht="13.5">
      <c r="A24" s="1"/>
      <c r="B24" s="6" t="s">
        <v>11</v>
      </c>
      <c r="C24" s="6"/>
      <c r="D24" s="6"/>
      <c r="E24" s="14">
        <v>40179</v>
      </c>
      <c r="F24" s="6"/>
      <c r="G24" s="6" t="s">
        <v>12</v>
      </c>
      <c r="H24" s="6"/>
      <c r="I24" s="6"/>
      <c r="J24" s="50">
        <f>IF(Values_Entered,SUMIF(Beg_Bal,"&gt;0",Extra_Pay),"")</f>
        <v>0</v>
      </c>
      <c r="K24" s="8"/>
    </row>
    <row r="25" spans="1:11" ht="4.5" customHeight="1">
      <c r="A25" s="1"/>
      <c r="B25" s="6"/>
      <c r="C25" s="6"/>
      <c r="D25" s="6"/>
      <c r="E25" s="15"/>
      <c r="F25" s="6"/>
      <c r="G25" s="6"/>
      <c r="H25" s="6"/>
      <c r="I25" s="6"/>
      <c r="J25" s="51"/>
      <c r="K25" s="8"/>
    </row>
    <row r="26" spans="1:11" ht="13.5">
      <c r="A26" s="1"/>
      <c r="B26" s="6" t="s">
        <v>16</v>
      </c>
      <c r="C26" s="6"/>
      <c r="D26" s="6"/>
      <c r="E26" s="2">
        <v>0</v>
      </c>
      <c r="F26" s="6"/>
      <c r="G26" s="6" t="s">
        <v>21</v>
      </c>
      <c r="H26" s="6"/>
      <c r="I26" s="6"/>
      <c r="J26" s="50">
        <f>IF(Values_Entered,SUMIF(Beg_Bal,"&gt;0",Int),"")</f>
        <v>160038.98075141927</v>
      </c>
      <c r="K26" s="8"/>
    </row>
    <row r="27" spans="1:11" ht="13.5">
      <c r="A27" s="1"/>
      <c r="B27" s="1"/>
      <c r="C27" s="1"/>
      <c r="D27" s="1"/>
      <c r="E27" s="1"/>
      <c r="F27" s="1"/>
      <c r="G27" s="1"/>
      <c r="H27" s="1"/>
      <c r="I27" s="1"/>
      <c r="J27" s="1"/>
      <c r="K27" s="8"/>
    </row>
    <row r="28" spans="1:11" ht="13.5">
      <c r="A28" s="1"/>
      <c r="B28" s="1"/>
      <c r="C28" s="1"/>
      <c r="D28" s="1"/>
      <c r="E28" s="1"/>
      <c r="F28" s="1"/>
      <c r="G28" s="1"/>
      <c r="H28" s="1"/>
      <c r="I28" s="1"/>
      <c r="J28" s="1"/>
      <c r="K28" s="8"/>
    </row>
    <row r="29" spans="1:11" ht="14.25" thickBot="1">
      <c r="A29" s="1"/>
      <c r="B29" s="5" t="s">
        <v>18</v>
      </c>
      <c r="C29" s="6"/>
      <c r="D29" s="6"/>
      <c r="E29" s="6"/>
      <c r="F29" s="6"/>
      <c r="G29" s="6"/>
      <c r="H29" s="6"/>
      <c r="I29" s="6"/>
      <c r="J29" s="6"/>
      <c r="K29" s="8"/>
    </row>
    <row r="30" spans="1:11" ht="13.5">
      <c r="A30" s="1"/>
      <c r="B30" s="7"/>
      <c r="C30" s="7"/>
      <c r="D30" s="7"/>
      <c r="E30" s="7"/>
      <c r="F30" s="7"/>
      <c r="G30" s="7"/>
      <c r="H30" s="7"/>
      <c r="I30" s="7"/>
      <c r="J30" s="45"/>
      <c r="K30" s="8"/>
    </row>
    <row r="31" spans="1:11" ht="13.5">
      <c r="A31" s="1"/>
      <c r="B31" s="6" t="s">
        <v>19</v>
      </c>
      <c r="C31" s="6"/>
      <c r="D31" s="6"/>
      <c r="E31" s="52">
        <f>J20-J22</f>
        <v>0</v>
      </c>
      <c r="F31" s="6"/>
      <c r="G31" s="6"/>
      <c r="H31" s="6"/>
      <c r="I31" s="6"/>
      <c r="J31" s="8"/>
      <c r="K31" s="8"/>
    </row>
    <row r="32" spans="1:11" ht="4.5" customHeight="1">
      <c r="A32" s="1"/>
      <c r="B32" s="53" t="s">
        <v>20</v>
      </c>
      <c r="C32" s="6"/>
      <c r="D32" s="6"/>
      <c r="E32" s="6"/>
      <c r="F32" s="6"/>
      <c r="G32" s="6"/>
      <c r="H32" s="6"/>
      <c r="I32" s="6"/>
      <c r="J32" s="8"/>
      <c r="K32" s="8"/>
    </row>
    <row r="33" spans="1:11" ht="13.5">
      <c r="A33" s="1"/>
      <c r="B33" s="6" t="s">
        <v>22</v>
      </c>
      <c r="C33" s="6"/>
      <c r="D33" s="6"/>
      <c r="E33" s="50">
        <f>ROUND(SUMIF(R38:R397,"&gt;0")-Total_Interest,0)</f>
        <v>0</v>
      </c>
      <c r="F33" s="6"/>
      <c r="G33" s="6"/>
      <c r="H33" s="6"/>
      <c r="I33" s="6"/>
      <c r="J33" s="8"/>
      <c r="K33" s="8"/>
    </row>
    <row r="34" spans="1:16" ht="13.5">
      <c r="A34" s="1"/>
      <c r="B34" s="53"/>
      <c r="C34" s="6"/>
      <c r="D34" s="6"/>
      <c r="E34" s="6"/>
      <c r="F34" s="6"/>
      <c r="G34" s="6"/>
      <c r="H34" s="6"/>
      <c r="I34" s="6"/>
      <c r="J34" s="8"/>
      <c r="K34" s="8"/>
      <c r="O34" s="16"/>
      <c r="P34" s="16"/>
    </row>
    <row r="35" spans="1:11" ht="13.5">
      <c r="A35" s="1"/>
      <c r="B35" s="1"/>
      <c r="C35" s="1"/>
      <c r="D35" s="1"/>
      <c r="E35" s="1"/>
      <c r="F35" s="1"/>
      <c r="G35" s="1"/>
      <c r="H35" s="1"/>
      <c r="I35" s="1"/>
      <c r="J35" s="1"/>
      <c r="K35" s="8"/>
    </row>
    <row r="36" spans="1:19" ht="14.25" thickBot="1">
      <c r="A36" s="1"/>
      <c r="B36" s="5" t="s">
        <v>14</v>
      </c>
      <c r="C36" s="6"/>
      <c r="D36" s="6"/>
      <c r="E36" s="6"/>
      <c r="F36" s="54"/>
      <c r="G36" s="54"/>
      <c r="H36" s="54"/>
      <c r="I36" s="6"/>
      <c r="J36" s="6"/>
      <c r="K36" s="8"/>
      <c r="N36" s="17" t="s">
        <v>14</v>
      </c>
      <c r="O36" s="18"/>
      <c r="P36" s="18"/>
      <c r="Q36" s="19"/>
      <c r="R36" s="18"/>
      <c r="S36" s="18"/>
    </row>
    <row r="37" spans="1:19" s="20" customFormat="1" ht="31.5" customHeight="1" thickBot="1">
      <c r="A37" s="55"/>
      <c r="B37" s="56" t="s">
        <v>0</v>
      </c>
      <c r="C37" s="57" t="s">
        <v>1</v>
      </c>
      <c r="D37" s="57" t="s">
        <v>2</v>
      </c>
      <c r="E37" s="57" t="s">
        <v>8</v>
      </c>
      <c r="F37" s="57" t="s">
        <v>7</v>
      </c>
      <c r="G37" s="57" t="s">
        <v>6</v>
      </c>
      <c r="H37" s="57" t="s">
        <v>3</v>
      </c>
      <c r="I37" s="57" t="s">
        <v>4</v>
      </c>
      <c r="J37" s="58" t="s">
        <v>5</v>
      </c>
      <c r="K37" s="59"/>
      <c r="N37" s="21" t="s">
        <v>0</v>
      </c>
      <c r="O37" s="22" t="s">
        <v>2</v>
      </c>
      <c r="P37" s="22" t="s">
        <v>8</v>
      </c>
      <c r="Q37" s="22" t="s">
        <v>3</v>
      </c>
      <c r="R37" s="22" t="s">
        <v>4</v>
      </c>
      <c r="S37" s="23" t="s">
        <v>5</v>
      </c>
    </row>
    <row r="38" spans="1:19" s="20" customFormat="1" ht="13.5">
      <c r="A38" s="55"/>
      <c r="B38" s="60">
        <f>IF(Values_Entered,1,"")</f>
        <v>1</v>
      </c>
      <c r="C38" s="61">
        <f>IF(Pay_Num&lt;&gt;"",Loan_Start,"")</f>
        <v>40179</v>
      </c>
      <c r="D38" s="62">
        <f>IF(Values_Entered,Loan_Amount,"")</f>
        <v>400000</v>
      </c>
      <c r="E38" s="62">
        <f aca="true" t="shared" si="0" ref="E38:E83">IF(Pay_Num&lt;&gt;"",Scheduled_Monthly_Payment,"")</f>
        <v>3111.327670841301</v>
      </c>
      <c r="F38" s="24">
        <f aca="true" t="shared" si="1" ref="F38:F101">IF(Pay_Num&lt;&gt;"",Scheduled_Extra_Payments,"")</f>
        <v>0</v>
      </c>
      <c r="G38" s="62">
        <f>IF(Pay_Num&lt;&gt;"",Sched_Pay+Extra_Pay,"")</f>
        <v>3111.327670841301</v>
      </c>
      <c r="H38" s="62">
        <f>IF(Pay_Num&lt;&gt;"",Total_Pay-Int,"")</f>
        <v>1527.9943375079677</v>
      </c>
      <c r="I38" s="62">
        <f aca="true" t="shared" si="2" ref="I38:I83">IF(Pay_Num&lt;&gt;"",Beg_Bal*Interest_Rate/12,"")</f>
        <v>1583.3333333333333</v>
      </c>
      <c r="J38" s="62">
        <f>IF(Pay_Num&lt;&gt;"",Beg_Bal-Princ,"")</f>
        <v>398472.005662492</v>
      </c>
      <c r="K38" s="55"/>
      <c r="N38" s="25">
        <v>1</v>
      </c>
      <c r="O38" s="26">
        <f>Loan_Amount</f>
        <v>400000</v>
      </c>
      <c r="P38" s="27">
        <f aca="true" t="shared" si="3" ref="P38:P101">-PMT(Interest_Rate/12,Loan_Years*12,Loan_Amount)</f>
        <v>3111.327670841301</v>
      </c>
      <c r="Q38" s="27">
        <f aca="true" t="shared" si="4" ref="Q38:Q101">P38-R38</f>
        <v>1527.9943375079674</v>
      </c>
      <c r="R38" s="27">
        <f aca="true" t="shared" si="5" ref="R38:R101">-IPMT(Interest_Rate/12,N38,Loan_Years*12,Loan_Amount)</f>
        <v>1583.3333333333335</v>
      </c>
      <c r="S38" s="26">
        <f aca="true" t="shared" si="6" ref="S38:S101">O38-Q38</f>
        <v>398472.005662492</v>
      </c>
    </row>
    <row r="39" spans="1:19" s="20" customFormat="1" ht="12.75" customHeight="1">
      <c r="A39" s="55"/>
      <c r="B39" s="60">
        <f aca="true" t="shared" si="7" ref="B39:B102">IF(Values_Entered,B38+1,"")</f>
        <v>2</v>
      </c>
      <c r="C39" s="61">
        <f aca="true" t="shared" si="8" ref="C39:C102">IF(Pay_Num&lt;&gt;"",DATE(YEAR(C38),MONTH(C38)+1,DAY(C38)),"")</f>
        <v>40210</v>
      </c>
      <c r="D39" s="63">
        <f aca="true" t="shared" si="9" ref="D39:D83">IF(Pay_Num&lt;&gt;"",J38,"")</f>
        <v>398472.005662492</v>
      </c>
      <c r="E39" s="63">
        <f t="shared" si="0"/>
        <v>3111.327670841301</v>
      </c>
      <c r="F39" s="24">
        <f t="shared" si="1"/>
        <v>0</v>
      </c>
      <c r="G39" s="63">
        <f aca="true" t="shared" si="10" ref="G39:G102">IF(Pay_Num&lt;&gt;"",Sched_Pay+Extra_Pay,"")</f>
        <v>3111.327670841301</v>
      </c>
      <c r="H39" s="63">
        <f aca="true" t="shared" si="11" ref="H39:H102">IF(Pay_Num&lt;&gt;"",Total_Pay-Int,"")</f>
        <v>1534.04264842727</v>
      </c>
      <c r="I39" s="63">
        <f t="shared" si="2"/>
        <v>1577.285022414031</v>
      </c>
      <c r="J39" s="63">
        <f aca="true" t="shared" si="12" ref="J39:J102">IF(Pay_Num&lt;&gt;"",Beg_Bal-Princ,"")</f>
        <v>396937.96301406476</v>
      </c>
      <c r="K39" s="55"/>
      <c r="N39" s="25">
        <f>N38+1</f>
        <v>2</v>
      </c>
      <c r="O39" s="28">
        <f>S38</f>
        <v>398472.005662492</v>
      </c>
      <c r="P39" s="28">
        <f t="shared" si="3"/>
        <v>3111.327670841301</v>
      </c>
      <c r="Q39" s="28">
        <f t="shared" si="4"/>
        <v>1534.0426484272696</v>
      </c>
      <c r="R39" s="27">
        <f t="shared" si="5"/>
        <v>1577.2850224140313</v>
      </c>
      <c r="S39" s="28">
        <f t="shared" si="6"/>
        <v>396937.96301406476</v>
      </c>
    </row>
    <row r="40" spans="1:19" s="20" customFormat="1" ht="12.75" customHeight="1">
      <c r="A40" s="55"/>
      <c r="B40" s="60">
        <f t="shared" si="7"/>
        <v>3</v>
      </c>
      <c r="C40" s="61">
        <f t="shared" si="8"/>
        <v>40238</v>
      </c>
      <c r="D40" s="63">
        <f t="shared" si="9"/>
        <v>396937.96301406476</v>
      </c>
      <c r="E40" s="63">
        <f t="shared" si="0"/>
        <v>3111.327670841301</v>
      </c>
      <c r="F40" s="24">
        <f t="shared" si="1"/>
        <v>0</v>
      </c>
      <c r="G40" s="63">
        <f t="shared" si="10"/>
        <v>3111.327670841301</v>
      </c>
      <c r="H40" s="63">
        <f t="shared" si="11"/>
        <v>1540.1149005772945</v>
      </c>
      <c r="I40" s="63">
        <f t="shared" si="2"/>
        <v>1571.2127702640064</v>
      </c>
      <c r="J40" s="63">
        <f t="shared" si="12"/>
        <v>395397.8481134875</v>
      </c>
      <c r="K40" s="55"/>
      <c r="N40" s="25">
        <f aca="true" t="shared" si="13" ref="N40:N103">N39+1</f>
        <v>3</v>
      </c>
      <c r="O40" s="28">
        <f aca="true" t="shared" si="14" ref="O40:O103">S39</f>
        <v>396937.96301406476</v>
      </c>
      <c r="P40" s="28">
        <f t="shared" si="3"/>
        <v>3111.327670841301</v>
      </c>
      <c r="Q40" s="28">
        <f t="shared" si="4"/>
        <v>1540.1149005772943</v>
      </c>
      <c r="R40" s="27">
        <f t="shared" si="5"/>
        <v>1571.2127702640066</v>
      </c>
      <c r="S40" s="28">
        <f t="shared" si="6"/>
        <v>395397.8481134875</v>
      </c>
    </row>
    <row r="41" spans="1:19" s="20" customFormat="1" ht="13.5">
      <c r="A41" s="55"/>
      <c r="B41" s="60">
        <f t="shared" si="7"/>
        <v>4</v>
      </c>
      <c r="C41" s="61">
        <f t="shared" si="8"/>
        <v>40269</v>
      </c>
      <c r="D41" s="63">
        <f t="shared" si="9"/>
        <v>395397.8481134875</v>
      </c>
      <c r="E41" s="63">
        <f t="shared" si="0"/>
        <v>3111.327670841301</v>
      </c>
      <c r="F41" s="24">
        <f t="shared" si="1"/>
        <v>0</v>
      </c>
      <c r="G41" s="63">
        <f t="shared" si="10"/>
        <v>3111.327670841301</v>
      </c>
      <c r="H41" s="63">
        <f t="shared" si="11"/>
        <v>1546.211188725413</v>
      </c>
      <c r="I41" s="63">
        <f t="shared" si="2"/>
        <v>1565.116482115888</v>
      </c>
      <c r="J41" s="63">
        <f t="shared" si="12"/>
        <v>393851.63692476205</v>
      </c>
      <c r="K41" s="55"/>
      <c r="N41" s="25">
        <f t="shared" si="13"/>
        <v>4</v>
      </c>
      <c r="O41" s="28">
        <f t="shared" si="14"/>
        <v>395397.8481134875</v>
      </c>
      <c r="P41" s="28">
        <f t="shared" si="3"/>
        <v>3111.327670841301</v>
      </c>
      <c r="Q41" s="28">
        <f t="shared" si="4"/>
        <v>1546.2111887254125</v>
      </c>
      <c r="R41" s="27">
        <f t="shared" si="5"/>
        <v>1565.1164821158884</v>
      </c>
      <c r="S41" s="28">
        <f t="shared" si="6"/>
        <v>393851.63692476205</v>
      </c>
    </row>
    <row r="42" spans="1:19" s="20" customFormat="1" ht="13.5">
      <c r="A42" s="55"/>
      <c r="B42" s="60">
        <f t="shared" si="7"/>
        <v>5</v>
      </c>
      <c r="C42" s="61">
        <f t="shared" si="8"/>
        <v>40299</v>
      </c>
      <c r="D42" s="63">
        <f t="shared" si="9"/>
        <v>393851.63692476205</v>
      </c>
      <c r="E42" s="63">
        <f t="shared" si="0"/>
        <v>3111.327670841301</v>
      </c>
      <c r="F42" s="24">
        <f t="shared" si="1"/>
        <v>0</v>
      </c>
      <c r="G42" s="63">
        <f t="shared" si="10"/>
        <v>3111.327670841301</v>
      </c>
      <c r="H42" s="63">
        <f t="shared" si="11"/>
        <v>1552.3316080141178</v>
      </c>
      <c r="I42" s="63">
        <f t="shared" si="2"/>
        <v>1558.996062827183</v>
      </c>
      <c r="J42" s="63">
        <f t="shared" si="12"/>
        <v>392299.3053167479</v>
      </c>
      <c r="K42" s="55"/>
      <c r="N42" s="25">
        <f t="shared" si="13"/>
        <v>5</v>
      </c>
      <c r="O42" s="28">
        <f t="shared" si="14"/>
        <v>393851.63692476205</v>
      </c>
      <c r="P42" s="28">
        <f t="shared" si="3"/>
        <v>3111.327670841301</v>
      </c>
      <c r="Q42" s="28">
        <f t="shared" si="4"/>
        <v>1552.331608014117</v>
      </c>
      <c r="R42" s="27">
        <f t="shared" si="5"/>
        <v>1558.996062827184</v>
      </c>
      <c r="S42" s="28">
        <f t="shared" si="6"/>
        <v>392299.3053167479</v>
      </c>
    </row>
    <row r="43" spans="1:19" ht="13.5">
      <c r="A43" s="55"/>
      <c r="B43" s="60">
        <f t="shared" si="7"/>
        <v>6</v>
      </c>
      <c r="C43" s="61">
        <f t="shared" si="8"/>
        <v>40330</v>
      </c>
      <c r="D43" s="63">
        <f t="shared" si="9"/>
        <v>392299.3053167479</v>
      </c>
      <c r="E43" s="63">
        <f t="shared" si="0"/>
        <v>3111.327670841301</v>
      </c>
      <c r="F43" s="24">
        <f t="shared" si="1"/>
        <v>0</v>
      </c>
      <c r="G43" s="63">
        <f t="shared" si="10"/>
        <v>3111.327670841301</v>
      </c>
      <c r="H43" s="63">
        <f t="shared" si="11"/>
        <v>1558.476253962507</v>
      </c>
      <c r="I43" s="63">
        <f t="shared" si="2"/>
        <v>1552.851416878794</v>
      </c>
      <c r="J43" s="63">
        <f t="shared" si="12"/>
        <v>390740.82906278543</v>
      </c>
      <c r="K43" s="55"/>
      <c r="L43" s="20"/>
      <c r="M43" s="20"/>
      <c r="N43" s="25">
        <f t="shared" si="13"/>
        <v>6</v>
      </c>
      <c r="O43" s="28">
        <f t="shared" si="14"/>
        <v>392299.3053167479</v>
      </c>
      <c r="P43" s="28">
        <f t="shared" si="3"/>
        <v>3111.327670841301</v>
      </c>
      <c r="Q43" s="28">
        <f t="shared" si="4"/>
        <v>1558.476253962506</v>
      </c>
      <c r="R43" s="27">
        <f t="shared" si="5"/>
        <v>1552.851416878795</v>
      </c>
      <c r="S43" s="28">
        <f t="shared" si="6"/>
        <v>390740.82906278543</v>
      </c>
    </row>
    <row r="44" spans="1:19" ht="13.5">
      <c r="A44" s="55"/>
      <c r="B44" s="60">
        <f t="shared" si="7"/>
        <v>7</v>
      </c>
      <c r="C44" s="61">
        <f t="shared" si="8"/>
        <v>40360</v>
      </c>
      <c r="D44" s="63">
        <f t="shared" si="9"/>
        <v>390740.82906278543</v>
      </c>
      <c r="E44" s="63">
        <f t="shared" si="0"/>
        <v>3111.327670841301</v>
      </c>
      <c r="F44" s="24">
        <f t="shared" si="1"/>
        <v>0</v>
      </c>
      <c r="G44" s="63">
        <f t="shared" si="10"/>
        <v>3111.327670841301</v>
      </c>
      <c r="H44" s="63">
        <f t="shared" si="11"/>
        <v>1564.6452224677753</v>
      </c>
      <c r="I44" s="63">
        <f t="shared" si="2"/>
        <v>1546.6824483735256</v>
      </c>
      <c r="J44" s="63">
        <f t="shared" si="12"/>
        <v>389176.18384031765</v>
      </c>
      <c r="K44" s="55"/>
      <c r="L44" s="20"/>
      <c r="M44" s="20"/>
      <c r="N44" s="25">
        <f t="shared" si="13"/>
        <v>7</v>
      </c>
      <c r="O44" s="28">
        <f t="shared" si="14"/>
        <v>390740.82906278543</v>
      </c>
      <c r="P44" s="28">
        <f t="shared" si="3"/>
        <v>3111.327670841301</v>
      </c>
      <c r="Q44" s="28">
        <f t="shared" si="4"/>
        <v>1564.6452224677741</v>
      </c>
      <c r="R44" s="27">
        <f t="shared" si="5"/>
        <v>1546.6824483735268</v>
      </c>
      <c r="S44" s="28">
        <f t="shared" si="6"/>
        <v>389176.18384031765</v>
      </c>
    </row>
    <row r="45" spans="1:19" ht="13.5">
      <c r="A45" s="55"/>
      <c r="B45" s="60">
        <f t="shared" si="7"/>
        <v>8</v>
      </c>
      <c r="C45" s="61">
        <f t="shared" si="8"/>
        <v>40391</v>
      </c>
      <c r="D45" s="63">
        <f t="shared" si="9"/>
        <v>389176.18384031765</v>
      </c>
      <c r="E45" s="63">
        <f t="shared" si="0"/>
        <v>3111.327670841301</v>
      </c>
      <c r="F45" s="24">
        <f t="shared" si="1"/>
        <v>0</v>
      </c>
      <c r="G45" s="63">
        <f t="shared" si="10"/>
        <v>3111.327670841301</v>
      </c>
      <c r="H45" s="63">
        <f t="shared" si="11"/>
        <v>1570.83860980671</v>
      </c>
      <c r="I45" s="63">
        <f t="shared" si="2"/>
        <v>1540.4890610345908</v>
      </c>
      <c r="J45" s="63">
        <f t="shared" si="12"/>
        <v>387605.3452305109</v>
      </c>
      <c r="K45" s="55"/>
      <c r="L45" s="20"/>
      <c r="M45" s="20"/>
      <c r="N45" s="25">
        <f t="shared" si="13"/>
        <v>8</v>
      </c>
      <c r="O45" s="28">
        <f t="shared" si="14"/>
        <v>389176.18384031765</v>
      </c>
      <c r="P45" s="28">
        <f t="shared" si="3"/>
        <v>3111.327670841301</v>
      </c>
      <c r="Q45" s="28">
        <f t="shared" si="4"/>
        <v>1570.838609806709</v>
      </c>
      <c r="R45" s="27">
        <f t="shared" si="5"/>
        <v>1540.489061034592</v>
      </c>
      <c r="S45" s="28">
        <f t="shared" si="6"/>
        <v>387605.3452305109</v>
      </c>
    </row>
    <row r="46" spans="1:19" ht="13.5">
      <c r="A46" s="55"/>
      <c r="B46" s="60">
        <f t="shared" si="7"/>
        <v>9</v>
      </c>
      <c r="C46" s="61">
        <f t="shared" si="8"/>
        <v>40422</v>
      </c>
      <c r="D46" s="63">
        <f t="shared" si="9"/>
        <v>387605.3452305109</v>
      </c>
      <c r="E46" s="63">
        <f t="shared" si="0"/>
        <v>3111.327670841301</v>
      </c>
      <c r="F46" s="24">
        <f t="shared" si="1"/>
        <v>0</v>
      </c>
      <c r="G46" s="63">
        <f t="shared" si="10"/>
        <v>3111.327670841301</v>
      </c>
      <c r="H46" s="63">
        <f t="shared" si="11"/>
        <v>1577.0565126371953</v>
      </c>
      <c r="I46" s="63">
        <f t="shared" si="2"/>
        <v>1534.2711582041056</v>
      </c>
      <c r="J46" s="63">
        <f t="shared" si="12"/>
        <v>386028.28871787374</v>
      </c>
      <c r="K46" s="55"/>
      <c r="L46" s="20"/>
      <c r="M46" s="20"/>
      <c r="N46" s="25">
        <f t="shared" si="13"/>
        <v>9</v>
      </c>
      <c r="O46" s="28">
        <f t="shared" si="14"/>
        <v>387605.3452305109</v>
      </c>
      <c r="P46" s="28">
        <f t="shared" si="3"/>
        <v>3111.327670841301</v>
      </c>
      <c r="Q46" s="28">
        <f t="shared" si="4"/>
        <v>1577.0565126371937</v>
      </c>
      <c r="R46" s="27">
        <f t="shared" si="5"/>
        <v>1534.2711582041072</v>
      </c>
      <c r="S46" s="28">
        <f t="shared" si="6"/>
        <v>386028.28871787374</v>
      </c>
    </row>
    <row r="47" spans="1:19" ht="13.5">
      <c r="A47" s="55"/>
      <c r="B47" s="60">
        <f t="shared" si="7"/>
        <v>10</v>
      </c>
      <c r="C47" s="61">
        <f t="shared" si="8"/>
        <v>40452</v>
      </c>
      <c r="D47" s="63">
        <f t="shared" si="9"/>
        <v>386028.28871787374</v>
      </c>
      <c r="E47" s="63">
        <f t="shared" si="0"/>
        <v>3111.327670841301</v>
      </c>
      <c r="F47" s="24">
        <f t="shared" si="1"/>
        <v>0</v>
      </c>
      <c r="G47" s="63">
        <f t="shared" si="10"/>
        <v>3111.327670841301</v>
      </c>
      <c r="H47" s="63">
        <f t="shared" si="11"/>
        <v>1583.2990279997173</v>
      </c>
      <c r="I47" s="63">
        <f t="shared" si="2"/>
        <v>1528.0286428415836</v>
      </c>
      <c r="J47" s="63">
        <f t="shared" si="12"/>
        <v>384444.98968987406</v>
      </c>
      <c r="K47" s="55"/>
      <c r="L47" s="29"/>
      <c r="M47" s="30"/>
      <c r="N47" s="25">
        <f t="shared" si="13"/>
        <v>10</v>
      </c>
      <c r="O47" s="28">
        <f t="shared" si="14"/>
        <v>386028.28871787374</v>
      </c>
      <c r="P47" s="28">
        <f t="shared" si="3"/>
        <v>3111.327670841301</v>
      </c>
      <c r="Q47" s="28">
        <f t="shared" si="4"/>
        <v>1583.299027999716</v>
      </c>
      <c r="R47" s="27">
        <f t="shared" si="5"/>
        <v>1528.028642841585</v>
      </c>
      <c r="S47" s="28">
        <f t="shared" si="6"/>
        <v>384444.98968987406</v>
      </c>
    </row>
    <row r="48" spans="1:19" ht="13.5">
      <c r="A48" s="55"/>
      <c r="B48" s="60">
        <f t="shared" si="7"/>
        <v>11</v>
      </c>
      <c r="C48" s="61">
        <f t="shared" si="8"/>
        <v>40483</v>
      </c>
      <c r="D48" s="63">
        <f t="shared" si="9"/>
        <v>384444.98968987406</v>
      </c>
      <c r="E48" s="63">
        <f t="shared" si="0"/>
        <v>3111.327670841301</v>
      </c>
      <c r="F48" s="24">
        <f t="shared" si="1"/>
        <v>0</v>
      </c>
      <c r="G48" s="63">
        <f t="shared" si="10"/>
        <v>3111.327670841301</v>
      </c>
      <c r="H48" s="63">
        <f t="shared" si="11"/>
        <v>1589.566253318883</v>
      </c>
      <c r="I48" s="63">
        <f t="shared" si="2"/>
        <v>1521.761417522418</v>
      </c>
      <c r="J48" s="63">
        <f t="shared" si="12"/>
        <v>382855.4234365552</v>
      </c>
      <c r="K48" s="55"/>
      <c r="L48" s="29"/>
      <c r="M48" s="30"/>
      <c r="N48" s="25">
        <f t="shared" si="13"/>
        <v>11</v>
      </c>
      <c r="O48" s="28">
        <f t="shared" si="14"/>
        <v>384444.98968987406</v>
      </c>
      <c r="P48" s="28">
        <f t="shared" si="3"/>
        <v>3111.327670841301</v>
      </c>
      <c r="Q48" s="28">
        <f t="shared" si="4"/>
        <v>1589.566253318881</v>
      </c>
      <c r="R48" s="27">
        <f t="shared" si="5"/>
        <v>1521.7614175224198</v>
      </c>
      <c r="S48" s="28">
        <f t="shared" si="6"/>
        <v>382855.4234365552</v>
      </c>
    </row>
    <row r="49" spans="1:19" ht="13.5">
      <c r="A49" s="55"/>
      <c r="B49" s="60">
        <f t="shared" si="7"/>
        <v>12</v>
      </c>
      <c r="C49" s="61">
        <f t="shared" si="8"/>
        <v>40513</v>
      </c>
      <c r="D49" s="63">
        <f t="shared" si="9"/>
        <v>382855.4234365552</v>
      </c>
      <c r="E49" s="63">
        <f t="shared" si="0"/>
        <v>3111.327670841301</v>
      </c>
      <c r="F49" s="24">
        <f t="shared" si="1"/>
        <v>0</v>
      </c>
      <c r="G49" s="63">
        <f t="shared" si="10"/>
        <v>3111.327670841301</v>
      </c>
      <c r="H49" s="63">
        <f t="shared" si="11"/>
        <v>1595.8582864049365</v>
      </c>
      <c r="I49" s="63">
        <f t="shared" si="2"/>
        <v>1515.4693844363644</v>
      </c>
      <c r="J49" s="63">
        <f t="shared" si="12"/>
        <v>381259.5651501503</v>
      </c>
      <c r="K49" s="55"/>
      <c r="L49" s="29"/>
      <c r="M49" s="30"/>
      <c r="N49" s="25">
        <f t="shared" si="13"/>
        <v>12</v>
      </c>
      <c r="O49" s="28">
        <f t="shared" si="14"/>
        <v>382855.4234365552</v>
      </c>
      <c r="P49" s="28">
        <f t="shared" si="3"/>
        <v>3111.327670841301</v>
      </c>
      <c r="Q49" s="28">
        <f t="shared" si="4"/>
        <v>1595.858286404935</v>
      </c>
      <c r="R49" s="27">
        <f t="shared" si="5"/>
        <v>1515.469384436366</v>
      </c>
      <c r="S49" s="28">
        <f t="shared" si="6"/>
        <v>381259.5651501503</v>
      </c>
    </row>
    <row r="50" spans="1:19" ht="13.5">
      <c r="A50" s="55"/>
      <c r="B50" s="60">
        <f t="shared" si="7"/>
        <v>13</v>
      </c>
      <c r="C50" s="61">
        <f t="shared" si="8"/>
        <v>40544</v>
      </c>
      <c r="D50" s="63">
        <f t="shared" si="9"/>
        <v>381259.5651501503</v>
      </c>
      <c r="E50" s="63">
        <f t="shared" si="0"/>
        <v>3111.327670841301</v>
      </c>
      <c r="F50" s="24">
        <f t="shared" si="1"/>
        <v>0</v>
      </c>
      <c r="G50" s="63">
        <f t="shared" si="10"/>
        <v>3111.327670841301</v>
      </c>
      <c r="H50" s="63">
        <f t="shared" si="11"/>
        <v>1602.1752254552896</v>
      </c>
      <c r="I50" s="63">
        <f t="shared" si="2"/>
        <v>1509.1524453860113</v>
      </c>
      <c r="J50" s="63">
        <f t="shared" si="12"/>
        <v>379657.38992469496</v>
      </c>
      <c r="K50" s="55"/>
      <c r="L50" s="29"/>
      <c r="M50" s="30"/>
      <c r="N50" s="25">
        <f t="shared" si="13"/>
        <v>13</v>
      </c>
      <c r="O50" s="28">
        <f t="shared" si="14"/>
        <v>381259.5651501503</v>
      </c>
      <c r="P50" s="28">
        <f t="shared" si="3"/>
        <v>3111.327670841301</v>
      </c>
      <c r="Q50" s="28">
        <f t="shared" si="4"/>
        <v>1602.1752254552878</v>
      </c>
      <c r="R50" s="27">
        <f t="shared" si="5"/>
        <v>1509.1524453860131</v>
      </c>
      <c r="S50" s="28">
        <f t="shared" si="6"/>
        <v>379657.38992469496</v>
      </c>
    </row>
    <row r="51" spans="1:19" ht="13.5">
      <c r="A51" s="55"/>
      <c r="B51" s="60">
        <f t="shared" si="7"/>
        <v>14</v>
      </c>
      <c r="C51" s="61">
        <f t="shared" si="8"/>
        <v>40575</v>
      </c>
      <c r="D51" s="63">
        <f t="shared" si="9"/>
        <v>379657.38992469496</v>
      </c>
      <c r="E51" s="63">
        <f t="shared" si="0"/>
        <v>3111.327670841301</v>
      </c>
      <c r="F51" s="24">
        <f t="shared" si="1"/>
        <v>0</v>
      </c>
      <c r="G51" s="63">
        <f t="shared" si="10"/>
        <v>3111.327670841301</v>
      </c>
      <c r="H51" s="63">
        <f t="shared" si="11"/>
        <v>1608.5171690560499</v>
      </c>
      <c r="I51" s="63">
        <f t="shared" si="2"/>
        <v>1502.810501785251</v>
      </c>
      <c r="J51" s="63">
        <f t="shared" si="12"/>
        <v>378048.8727556389</v>
      </c>
      <c r="K51" s="55"/>
      <c r="L51" s="29"/>
      <c r="M51" s="30"/>
      <c r="N51" s="25">
        <f t="shared" si="13"/>
        <v>14</v>
      </c>
      <c r="O51" s="28">
        <f t="shared" si="14"/>
        <v>379657.38992469496</v>
      </c>
      <c r="P51" s="28">
        <f t="shared" si="3"/>
        <v>3111.327670841301</v>
      </c>
      <c r="Q51" s="28">
        <f t="shared" si="4"/>
        <v>1608.5171690560483</v>
      </c>
      <c r="R51" s="27">
        <f t="shared" si="5"/>
        <v>1502.8105017852527</v>
      </c>
      <c r="S51" s="28">
        <f t="shared" si="6"/>
        <v>378048.8727556389</v>
      </c>
    </row>
    <row r="52" spans="1:19" ht="13.5">
      <c r="A52" s="55"/>
      <c r="B52" s="60">
        <f t="shared" si="7"/>
        <v>15</v>
      </c>
      <c r="C52" s="61">
        <f t="shared" si="8"/>
        <v>40603</v>
      </c>
      <c r="D52" s="63">
        <f t="shared" si="9"/>
        <v>378048.8727556389</v>
      </c>
      <c r="E52" s="63">
        <f t="shared" si="0"/>
        <v>3111.327670841301</v>
      </c>
      <c r="F52" s="24">
        <f t="shared" si="1"/>
        <v>0</v>
      </c>
      <c r="G52" s="63">
        <f t="shared" si="10"/>
        <v>3111.327670841301</v>
      </c>
      <c r="H52" s="63">
        <f t="shared" si="11"/>
        <v>1614.8842161835635</v>
      </c>
      <c r="I52" s="63">
        <f t="shared" si="2"/>
        <v>1496.4434546577374</v>
      </c>
      <c r="J52" s="63">
        <f t="shared" si="12"/>
        <v>376433.98853945534</v>
      </c>
      <c r="K52" s="55"/>
      <c r="L52" s="29"/>
      <c r="M52" s="30"/>
      <c r="N52" s="25">
        <f t="shared" si="13"/>
        <v>15</v>
      </c>
      <c r="O52" s="28">
        <f t="shared" si="14"/>
        <v>378048.8727556389</v>
      </c>
      <c r="P52" s="28">
        <f t="shared" si="3"/>
        <v>3111.327670841301</v>
      </c>
      <c r="Q52" s="28">
        <f t="shared" si="4"/>
        <v>1614.8842161835614</v>
      </c>
      <c r="R52" s="27">
        <f t="shared" si="5"/>
        <v>1496.4434546577395</v>
      </c>
      <c r="S52" s="28">
        <f t="shared" si="6"/>
        <v>376433.98853945534</v>
      </c>
    </row>
    <row r="53" spans="1:19" ht="13.5">
      <c r="A53" s="55"/>
      <c r="B53" s="60">
        <f t="shared" si="7"/>
        <v>16</v>
      </c>
      <c r="C53" s="61">
        <f t="shared" si="8"/>
        <v>40634</v>
      </c>
      <c r="D53" s="63">
        <f t="shared" si="9"/>
        <v>376433.98853945534</v>
      </c>
      <c r="E53" s="63">
        <f t="shared" si="0"/>
        <v>3111.327670841301</v>
      </c>
      <c r="F53" s="24">
        <f t="shared" si="1"/>
        <v>0</v>
      </c>
      <c r="G53" s="63">
        <f t="shared" si="10"/>
        <v>3111.327670841301</v>
      </c>
      <c r="H53" s="63">
        <f t="shared" si="11"/>
        <v>1621.2764662059567</v>
      </c>
      <c r="I53" s="63">
        <f t="shared" si="2"/>
        <v>1490.0512046353442</v>
      </c>
      <c r="J53" s="63">
        <f t="shared" si="12"/>
        <v>374812.7120732494</v>
      </c>
      <c r="K53" s="55"/>
      <c r="L53" s="29"/>
      <c r="M53" s="30"/>
      <c r="N53" s="25">
        <f t="shared" si="13"/>
        <v>16</v>
      </c>
      <c r="O53" s="28">
        <f t="shared" si="14"/>
        <v>376433.98853945534</v>
      </c>
      <c r="P53" s="28">
        <f t="shared" si="3"/>
        <v>3111.327670841301</v>
      </c>
      <c r="Q53" s="28">
        <f t="shared" si="4"/>
        <v>1621.2764662059544</v>
      </c>
      <c r="R53" s="27">
        <f t="shared" si="5"/>
        <v>1490.0512046353465</v>
      </c>
      <c r="S53" s="28">
        <f t="shared" si="6"/>
        <v>374812.7120732494</v>
      </c>
    </row>
    <row r="54" spans="1:19" ht="13.5">
      <c r="A54" s="55"/>
      <c r="B54" s="60">
        <f t="shared" si="7"/>
        <v>17</v>
      </c>
      <c r="C54" s="61">
        <f t="shared" si="8"/>
        <v>40664</v>
      </c>
      <c r="D54" s="63">
        <f t="shared" si="9"/>
        <v>374812.7120732494</v>
      </c>
      <c r="E54" s="63">
        <f t="shared" si="0"/>
        <v>3111.327670841301</v>
      </c>
      <c r="F54" s="24">
        <f t="shared" si="1"/>
        <v>0</v>
      </c>
      <c r="G54" s="63">
        <f t="shared" si="10"/>
        <v>3111.327670841301</v>
      </c>
      <c r="H54" s="63">
        <f t="shared" si="11"/>
        <v>1627.6940188846888</v>
      </c>
      <c r="I54" s="63">
        <f t="shared" si="2"/>
        <v>1483.633651956612</v>
      </c>
      <c r="J54" s="63">
        <f t="shared" si="12"/>
        <v>373185.0180543647</v>
      </c>
      <c r="K54" s="55"/>
      <c r="L54" s="29"/>
      <c r="M54" s="30"/>
      <c r="N54" s="25">
        <f t="shared" si="13"/>
        <v>17</v>
      </c>
      <c r="O54" s="28">
        <f t="shared" si="14"/>
        <v>374812.7120732494</v>
      </c>
      <c r="P54" s="28">
        <f t="shared" si="3"/>
        <v>3111.327670841301</v>
      </c>
      <c r="Q54" s="28">
        <f t="shared" si="4"/>
        <v>1627.694018884686</v>
      </c>
      <c r="R54" s="27">
        <f t="shared" si="5"/>
        <v>1483.6336519566148</v>
      </c>
      <c r="S54" s="28">
        <f t="shared" si="6"/>
        <v>373185.0180543647</v>
      </c>
    </row>
    <row r="55" spans="1:19" ht="13.5">
      <c r="A55" s="55"/>
      <c r="B55" s="60">
        <f t="shared" si="7"/>
        <v>18</v>
      </c>
      <c r="C55" s="61">
        <f t="shared" si="8"/>
        <v>40695</v>
      </c>
      <c r="D55" s="63">
        <f t="shared" si="9"/>
        <v>373185.0180543647</v>
      </c>
      <c r="E55" s="63">
        <f t="shared" si="0"/>
        <v>3111.327670841301</v>
      </c>
      <c r="F55" s="24">
        <f t="shared" si="1"/>
        <v>0</v>
      </c>
      <c r="G55" s="63">
        <f t="shared" si="10"/>
        <v>3111.327670841301</v>
      </c>
      <c r="H55" s="63">
        <f t="shared" si="11"/>
        <v>1634.1369743761072</v>
      </c>
      <c r="I55" s="63">
        <f t="shared" si="2"/>
        <v>1477.1906964651937</v>
      </c>
      <c r="J55" s="63">
        <f t="shared" si="12"/>
        <v>371550.8810799886</v>
      </c>
      <c r="K55" s="55"/>
      <c r="L55" s="29"/>
      <c r="M55" s="30"/>
      <c r="N55" s="25">
        <f t="shared" si="13"/>
        <v>18</v>
      </c>
      <c r="O55" s="28">
        <f t="shared" si="14"/>
        <v>373185.0180543647</v>
      </c>
      <c r="P55" s="28">
        <f t="shared" si="3"/>
        <v>3111.327670841301</v>
      </c>
      <c r="Q55" s="28">
        <f t="shared" si="4"/>
        <v>1634.1369743761043</v>
      </c>
      <c r="R55" s="27">
        <f t="shared" si="5"/>
        <v>1477.1906964651967</v>
      </c>
      <c r="S55" s="28">
        <f t="shared" si="6"/>
        <v>371550.8810799886</v>
      </c>
    </row>
    <row r="56" spans="1:19" ht="13.5">
      <c r="A56" s="55"/>
      <c r="B56" s="60">
        <f t="shared" si="7"/>
        <v>19</v>
      </c>
      <c r="C56" s="61">
        <f t="shared" si="8"/>
        <v>40725</v>
      </c>
      <c r="D56" s="63">
        <f t="shared" si="9"/>
        <v>371550.8810799886</v>
      </c>
      <c r="E56" s="63">
        <f t="shared" si="0"/>
        <v>3111.327670841301</v>
      </c>
      <c r="F56" s="24">
        <f t="shared" si="1"/>
        <v>0</v>
      </c>
      <c r="G56" s="63">
        <f t="shared" si="10"/>
        <v>3111.327670841301</v>
      </c>
      <c r="H56" s="63">
        <f t="shared" si="11"/>
        <v>1640.6054332330127</v>
      </c>
      <c r="I56" s="63">
        <f t="shared" si="2"/>
        <v>1470.7222376082882</v>
      </c>
      <c r="J56" s="63">
        <f t="shared" si="12"/>
        <v>369910.2756467556</v>
      </c>
      <c r="K56" s="55"/>
      <c r="L56" s="29"/>
      <c r="M56" s="30"/>
      <c r="N56" s="25">
        <f t="shared" si="13"/>
        <v>19</v>
      </c>
      <c r="O56" s="28">
        <f t="shared" si="14"/>
        <v>371550.8810799886</v>
      </c>
      <c r="P56" s="28">
        <f t="shared" si="3"/>
        <v>3111.327670841301</v>
      </c>
      <c r="Q56" s="28">
        <f t="shared" si="4"/>
        <v>1640.6054332330095</v>
      </c>
      <c r="R56" s="27">
        <f t="shared" si="5"/>
        <v>1470.7222376082914</v>
      </c>
      <c r="S56" s="28">
        <f t="shared" si="6"/>
        <v>369910.2756467556</v>
      </c>
    </row>
    <row r="57" spans="1:19" ht="13.5">
      <c r="A57" s="55"/>
      <c r="B57" s="60">
        <f t="shared" si="7"/>
        <v>20</v>
      </c>
      <c r="C57" s="61">
        <f t="shared" si="8"/>
        <v>40756</v>
      </c>
      <c r="D57" s="63">
        <f t="shared" si="9"/>
        <v>369910.2756467556</v>
      </c>
      <c r="E57" s="63">
        <f t="shared" si="0"/>
        <v>3111.327670841301</v>
      </c>
      <c r="F57" s="24">
        <f t="shared" si="1"/>
        <v>0</v>
      </c>
      <c r="G57" s="63">
        <f t="shared" si="10"/>
        <v>3111.327670841301</v>
      </c>
      <c r="H57" s="63">
        <f t="shared" si="11"/>
        <v>1647.0994964062268</v>
      </c>
      <c r="I57" s="63">
        <f t="shared" si="2"/>
        <v>1464.2281744350742</v>
      </c>
      <c r="J57" s="63">
        <f t="shared" si="12"/>
        <v>368263.1761503494</v>
      </c>
      <c r="K57" s="55"/>
      <c r="L57" s="29"/>
      <c r="M57" s="30"/>
      <c r="N57" s="25">
        <f t="shared" si="13"/>
        <v>20</v>
      </c>
      <c r="O57" s="28">
        <f t="shared" si="14"/>
        <v>369910.2756467556</v>
      </c>
      <c r="P57" s="28">
        <f t="shared" si="3"/>
        <v>3111.327670841301</v>
      </c>
      <c r="Q57" s="28">
        <f t="shared" si="4"/>
        <v>1647.0994964062236</v>
      </c>
      <c r="R57" s="27">
        <f t="shared" si="5"/>
        <v>1464.2281744350773</v>
      </c>
      <c r="S57" s="28">
        <f t="shared" si="6"/>
        <v>368263.1761503494</v>
      </c>
    </row>
    <row r="58" spans="1:19" ht="13.5">
      <c r="A58" s="55"/>
      <c r="B58" s="60">
        <f t="shared" si="7"/>
        <v>21</v>
      </c>
      <c r="C58" s="61">
        <f t="shared" si="8"/>
        <v>40787</v>
      </c>
      <c r="D58" s="63">
        <f t="shared" si="9"/>
        <v>368263.1761503494</v>
      </c>
      <c r="E58" s="63">
        <f t="shared" si="0"/>
        <v>3111.327670841301</v>
      </c>
      <c r="F58" s="24">
        <f t="shared" si="1"/>
        <v>0</v>
      </c>
      <c r="G58" s="63">
        <f t="shared" si="10"/>
        <v>3111.327670841301</v>
      </c>
      <c r="H58" s="63">
        <f t="shared" si="11"/>
        <v>1653.619265246168</v>
      </c>
      <c r="I58" s="63">
        <f t="shared" si="2"/>
        <v>1457.708405595133</v>
      </c>
      <c r="J58" s="63">
        <f t="shared" si="12"/>
        <v>366609.55688510323</v>
      </c>
      <c r="K58" s="55"/>
      <c r="L58" s="29"/>
      <c r="M58" s="30"/>
      <c r="N58" s="25">
        <f t="shared" si="13"/>
        <v>21</v>
      </c>
      <c r="O58" s="28">
        <f t="shared" si="14"/>
        <v>368263.1761503494</v>
      </c>
      <c r="P58" s="28">
        <f t="shared" si="3"/>
        <v>3111.327670841301</v>
      </c>
      <c r="Q58" s="28">
        <f t="shared" si="4"/>
        <v>1653.6192652461646</v>
      </c>
      <c r="R58" s="27">
        <f t="shared" si="5"/>
        <v>1457.7084055951364</v>
      </c>
      <c r="S58" s="28">
        <f t="shared" si="6"/>
        <v>366609.55688510323</v>
      </c>
    </row>
    <row r="59" spans="1:19" ht="13.5">
      <c r="A59" s="55"/>
      <c r="B59" s="60">
        <f t="shared" si="7"/>
        <v>22</v>
      </c>
      <c r="C59" s="61">
        <f t="shared" si="8"/>
        <v>40817</v>
      </c>
      <c r="D59" s="63">
        <f t="shared" si="9"/>
        <v>366609.55688510323</v>
      </c>
      <c r="E59" s="63">
        <f t="shared" si="0"/>
        <v>3111.327670841301</v>
      </c>
      <c r="F59" s="24">
        <f t="shared" si="1"/>
        <v>0</v>
      </c>
      <c r="G59" s="63">
        <f t="shared" si="10"/>
        <v>3111.327670841301</v>
      </c>
      <c r="H59" s="63">
        <f t="shared" si="11"/>
        <v>1660.164841504434</v>
      </c>
      <c r="I59" s="63">
        <f t="shared" si="2"/>
        <v>1451.162829336867</v>
      </c>
      <c r="J59" s="63">
        <f t="shared" si="12"/>
        <v>364949.3920435988</v>
      </c>
      <c r="K59" s="55"/>
      <c r="L59" s="29"/>
      <c r="M59" s="30"/>
      <c r="N59" s="25">
        <f t="shared" si="13"/>
        <v>22</v>
      </c>
      <c r="O59" s="28">
        <f t="shared" si="14"/>
        <v>366609.55688510323</v>
      </c>
      <c r="P59" s="28">
        <f t="shared" si="3"/>
        <v>3111.327670841301</v>
      </c>
      <c r="Q59" s="28">
        <f t="shared" si="4"/>
        <v>1660.1648415044306</v>
      </c>
      <c r="R59" s="27">
        <f t="shared" si="5"/>
        <v>1451.1628293368703</v>
      </c>
      <c r="S59" s="28">
        <f t="shared" si="6"/>
        <v>364949.3920435988</v>
      </c>
    </row>
    <row r="60" spans="1:19" ht="13.5">
      <c r="A60" s="55"/>
      <c r="B60" s="60">
        <f t="shared" si="7"/>
        <v>23</v>
      </c>
      <c r="C60" s="61">
        <f t="shared" si="8"/>
        <v>40848</v>
      </c>
      <c r="D60" s="63">
        <f t="shared" si="9"/>
        <v>364949.3920435988</v>
      </c>
      <c r="E60" s="63">
        <f t="shared" si="0"/>
        <v>3111.327670841301</v>
      </c>
      <c r="F60" s="24">
        <f t="shared" si="1"/>
        <v>0</v>
      </c>
      <c r="G60" s="63">
        <f t="shared" si="10"/>
        <v>3111.327670841301</v>
      </c>
      <c r="H60" s="63">
        <f t="shared" si="11"/>
        <v>1666.736327335389</v>
      </c>
      <c r="I60" s="63">
        <f t="shared" si="2"/>
        <v>1444.591343505912</v>
      </c>
      <c r="J60" s="63">
        <f t="shared" si="12"/>
        <v>363282.6557162634</v>
      </c>
      <c r="K60" s="55"/>
      <c r="L60" s="29"/>
      <c r="M60" s="30"/>
      <c r="N60" s="25">
        <f t="shared" si="13"/>
        <v>23</v>
      </c>
      <c r="O60" s="28">
        <f t="shared" si="14"/>
        <v>364949.3920435988</v>
      </c>
      <c r="P60" s="28">
        <f t="shared" si="3"/>
        <v>3111.327670841301</v>
      </c>
      <c r="Q60" s="28">
        <f t="shared" si="4"/>
        <v>1666.7363273353856</v>
      </c>
      <c r="R60" s="27">
        <f t="shared" si="5"/>
        <v>1444.5913435059153</v>
      </c>
      <c r="S60" s="28">
        <f t="shared" si="6"/>
        <v>363282.6557162634</v>
      </c>
    </row>
    <row r="61" spans="1:19" ht="13.5">
      <c r="A61" s="55"/>
      <c r="B61" s="60">
        <f t="shared" si="7"/>
        <v>24</v>
      </c>
      <c r="C61" s="61">
        <f t="shared" si="8"/>
        <v>40878</v>
      </c>
      <c r="D61" s="63">
        <f t="shared" si="9"/>
        <v>363282.6557162634</v>
      </c>
      <c r="E61" s="63">
        <f t="shared" si="0"/>
        <v>3111.327670841301</v>
      </c>
      <c r="F61" s="24">
        <f t="shared" si="1"/>
        <v>0</v>
      </c>
      <c r="G61" s="63">
        <f t="shared" si="10"/>
        <v>3111.327670841301</v>
      </c>
      <c r="H61" s="63">
        <f t="shared" si="11"/>
        <v>1673.3338252977585</v>
      </c>
      <c r="I61" s="63">
        <f t="shared" si="2"/>
        <v>1437.9938455435424</v>
      </c>
      <c r="J61" s="63">
        <f t="shared" si="12"/>
        <v>361609.3218909656</v>
      </c>
      <c r="K61" s="55"/>
      <c r="L61" s="29"/>
      <c r="M61" s="30"/>
      <c r="N61" s="25">
        <f t="shared" si="13"/>
        <v>24</v>
      </c>
      <c r="O61" s="28">
        <f t="shared" si="14"/>
        <v>363282.6557162634</v>
      </c>
      <c r="P61" s="28">
        <f t="shared" si="3"/>
        <v>3111.327670841301</v>
      </c>
      <c r="Q61" s="28">
        <f t="shared" si="4"/>
        <v>1673.3338252977542</v>
      </c>
      <c r="R61" s="27">
        <f t="shared" si="5"/>
        <v>1437.9938455435467</v>
      </c>
      <c r="S61" s="28">
        <f t="shared" si="6"/>
        <v>361609.3218909656</v>
      </c>
    </row>
    <row r="62" spans="1:19" ht="13.5">
      <c r="A62" s="55"/>
      <c r="B62" s="60">
        <f t="shared" si="7"/>
        <v>25</v>
      </c>
      <c r="C62" s="61">
        <f t="shared" si="8"/>
        <v>40909</v>
      </c>
      <c r="D62" s="63">
        <f t="shared" si="9"/>
        <v>361609.3218909656</v>
      </c>
      <c r="E62" s="63">
        <f t="shared" si="0"/>
        <v>3111.327670841301</v>
      </c>
      <c r="F62" s="24">
        <f t="shared" si="1"/>
        <v>0</v>
      </c>
      <c r="G62" s="63">
        <f t="shared" si="10"/>
        <v>3111.327670841301</v>
      </c>
      <c r="H62" s="63">
        <f t="shared" si="11"/>
        <v>1679.9574383562287</v>
      </c>
      <c r="I62" s="63">
        <f t="shared" si="2"/>
        <v>1431.3702324850722</v>
      </c>
      <c r="J62" s="63">
        <f t="shared" si="12"/>
        <v>359929.3644526094</v>
      </c>
      <c r="K62" s="55"/>
      <c r="L62" s="29"/>
      <c r="M62" s="30"/>
      <c r="N62" s="25">
        <f t="shared" si="13"/>
        <v>25</v>
      </c>
      <c r="O62" s="28">
        <f t="shared" si="14"/>
        <v>361609.3218909656</v>
      </c>
      <c r="P62" s="28">
        <f t="shared" si="3"/>
        <v>3111.327670841301</v>
      </c>
      <c r="Q62" s="28">
        <f t="shared" si="4"/>
        <v>1679.9574383562247</v>
      </c>
      <c r="R62" s="27">
        <f t="shared" si="5"/>
        <v>1431.3702324850763</v>
      </c>
      <c r="S62" s="28">
        <f t="shared" si="6"/>
        <v>359929.3644526094</v>
      </c>
    </row>
    <row r="63" spans="1:19" ht="13.5">
      <c r="A63" s="55"/>
      <c r="B63" s="60">
        <f t="shared" si="7"/>
        <v>26</v>
      </c>
      <c r="C63" s="61">
        <f t="shared" si="8"/>
        <v>40940</v>
      </c>
      <c r="D63" s="63">
        <f t="shared" si="9"/>
        <v>359929.3644526094</v>
      </c>
      <c r="E63" s="63">
        <f t="shared" si="0"/>
        <v>3111.327670841301</v>
      </c>
      <c r="F63" s="24">
        <f t="shared" si="1"/>
        <v>0</v>
      </c>
      <c r="G63" s="63">
        <f t="shared" si="10"/>
        <v>3111.327670841301</v>
      </c>
      <c r="H63" s="63">
        <f t="shared" si="11"/>
        <v>1686.6072698830553</v>
      </c>
      <c r="I63" s="63">
        <f t="shared" si="2"/>
        <v>1424.7204009582456</v>
      </c>
      <c r="J63" s="63">
        <f t="shared" si="12"/>
        <v>358242.75718272635</v>
      </c>
      <c r="K63" s="55"/>
      <c r="L63" s="29"/>
      <c r="M63" s="30"/>
      <c r="N63" s="25">
        <f t="shared" si="13"/>
        <v>26</v>
      </c>
      <c r="O63" s="28">
        <f t="shared" si="14"/>
        <v>359929.3644526094</v>
      </c>
      <c r="P63" s="28">
        <f t="shared" si="3"/>
        <v>3111.327670841301</v>
      </c>
      <c r="Q63" s="28">
        <f t="shared" si="4"/>
        <v>1686.6072698830515</v>
      </c>
      <c r="R63" s="27">
        <f t="shared" si="5"/>
        <v>1424.7204009582495</v>
      </c>
      <c r="S63" s="28">
        <f t="shared" si="6"/>
        <v>358242.75718272635</v>
      </c>
    </row>
    <row r="64" spans="1:19" ht="13.5">
      <c r="A64" s="55"/>
      <c r="B64" s="60">
        <f t="shared" si="7"/>
        <v>27</v>
      </c>
      <c r="C64" s="61">
        <f t="shared" si="8"/>
        <v>40969</v>
      </c>
      <c r="D64" s="63">
        <f t="shared" si="9"/>
        <v>358242.75718272635</v>
      </c>
      <c r="E64" s="63">
        <f t="shared" si="0"/>
        <v>3111.327670841301</v>
      </c>
      <c r="F64" s="24">
        <f t="shared" si="1"/>
        <v>0</v>
      </c>
      <c r="G64" s="63">
        <f t="shared" si="10"/>
        <v>3111.327670841301</v>
      </c>
      <c r="H64" s="63">
        <f t="shared" si="11"/>
        <v>1693.283423659676</v>
      </c>
      <c r="I64" s="63">
        <f t="shared" si="2"/>
        <v>1418.044247181625</v>
      </c>
      <c r="J64" s="63">
        <f t="shared" si="12"/>
        <v>356549.47375906666</v>
      </c>
      <c r="K64" s="55"/>
      <c r="L64" s="29"/>
      <c r="M64" s="30"/>
      <c r="N64" s="25">
        <f t="shared" si="13"/>
        <v>27</v>
      </c>
      <c r="O64" s="28">
        <f t="shared" si="14"/>
        <v>358242.75718272635</v>
      </c>
      <c r="P64" s="28">
        <f t="shared" si="3"/>
        <v>3111.327670841301</v>
      </c>
      <c r="Q64" s="28">
        <f t="shared" si="4"/>
        <v>1693.2834236596716</v>
      </c>
      <c r="R64" s="27">
        <f t="shared" si="5"/>
        <v>1418.0442471816293</v>
      </c>
      <c r="S64" s="28">
        <f t="shared" si="6"/>
        <v>356549.47375906666</v>
      </c>
    </row>
    <row r="65" spans="1:19" ht="13.5">
      <c r="A65" s="55"/>
      <c r="B65" s="60">
        <f t="shared" si="7"/>
        <v>28</v>
      </c>
      <c r="C65" s="61">
        <f t="shared" si="8"/>
        <v>41000</v>
      </c>
      <c r="D65" s="63">
        <f t="shared" si="9"/>
        <v>356549.47375906666</v>
      </c>
      <c r="E65" s="63">
        <f t="shared" si="0"/>
        <v>3111.327670841301</v>
      </c>
      <c r="F65" s="24">
        <f t="shared" si="1"/>
        <v>0</v>
      </c>
      <c r="G65" s="63">
        <f t="shared" si="10"/>
        <v>3111.327670841301</v>
      </c>
      <c r="H65" s="63">
        <f t="shared" si="11"/>
        <v>1699.9860038783286</v>
      </c>
      <c r="I65" s="63">
        <f t="shared" si="2"/>
        <v>1411.3416669629723</v>
      </c>
      <c r="J65" s="63">
        <f t="shared" si="12"/>
        <v>354849.4877551883</v>
      </c>
      <c r="K65" s="55"/>
      <c r="L65" s="29"/>
      <c r="M65" s="30"/>
      <c r="N65" s="25">
        <f t="shared" si="13"/>
        <v>28</v>
      </c>
      <c r="O65" s="28">
        <f t="shared" si="14"/>
        <v>356549.47375906666</v>
      </c>
      <c r="P65" s="28">
        <f t="shared" si="3"/>
        <v>3111.327670841301</v>
      </c>
      <c r="Q65" s="28">
        <f t="shared" si="4"/>
        <v>1699.986003878324</v>
      </c>
      <c r="R65" s="27">
        <f t="shared" si="5"/>
        <v>1411.341666962977</v>
      </c>
      <c r="S65" s="28">
        <f t="shared" si="6"/>
        <v>354849.4877551883</v>
      </c>
    </row>
    <row r="66" spans="1:19" ht="13.5">
      <c r="A66" s="55"/>
      <c r="B66" s="60">
        <f t="shared" si="7"/>
        <v>29</v>
      </c>
      <c r="C66" s="61">
        <f t="shared" si="8"/>
        <v>41030</v>
      </c>
      <c r="D66" s="63">
        <f t="shared" si="9"/>
        <v>354849.4877551883</v>
      </c>
      <c r="E66" s="63">
        <f t="shared" si="0"/>
        <v>3111.327670841301</v>
      </c>
      <c r="F66" s="24">
        <f t="shared" si="1"/>
        <v>0</v>
      </c>
      <c r="G66" s="63">
        <f t="shared" si="10"/>
        <v>3111.327670841301</v>
      </c>
      <c r="H66" s="63">
        <f t="shared" si="11"/>
        <v>1706.7151151436806</v>
      </c>
      <c r="I66" s="63">
        <f t="shared" si="2"/>
        <v>1404.6125556976203</v>
      </c>
      <c r="J66" s="63">
        <f t="shared" si="12"/>
        <v>353142.7726400446</v>
      </c>
      <c r="K66" s="55"/>
      <c r="L66" s="29"/>
      <c r="M66" s="30"/>
      <c r="N66" s="25">
        <f t="shared" si="13"/>
        <v>29</v>
      </c>
      <c r="O66" s="28">
        <f t="shared" si="14"/>
        <v>354849.4877551883</v>
      </c>
      <c r="P66" s="28">
        <f t="shared" si="3"/>
        <v>3111.327670841301</v>
      </c>
      <c r="Q66" s="28">
        <f t="shared" si="4"/>
        <v>1706.7151151436756</v>
      </c>
      <c r="R66" s="27">
        <f t="shared" si="5"/>
        <v>1404.6125556976253</v>
      </c>
      <c r="S66" s="28">
        <f t="shared" si="6"/>
        <v>353142.7726400446</v>
      </c>
    </row>
    <row r="67" spans="1:19" ht="13.5">
      <c r="A67" s="55"/>
      <c r="B67" s="60">
        <f t="shared" si="7"/>
        <v>30</v>
      </c>
      <c r="C67" s="61">
        <f t="shared" si="8"/>
        <v>41061</v>
      </c>
      <c r="D67" s="63">
        <f t="shared" si="9"/>
        <v>353142.7726400446</v>
      </c>
      <c r="E67" s="63">
        <f t="shared" si="0"/>
        <v>3111.327670841301</v>
      </c>
      <c r="F67" s="24">
        <f t="shared" si="1"/>
        <v>0</v>
      </c>
      <c r="G67" s="63">
        <f t="shared" si="10"/>
        <v>3111.327670841301</v>
      </c>
      <c r="H67" s="63">
        <f t="shared" si="11"/>
        <v>1713.4708624744576</v>
      </c>
      <c r="I67" s="63">
        <f t="shared" si="2"/>
        <v>1397.8568083668433</v>
      </c>
      <c r="J67" s="63">
        <f t="shared" si="12"/>
        <v>351429.30177757016</v>
      </c>
      <c r="K67" s="55"/>
      <c r="L67" s="29"/>
      <c r="M67" s="30"/>
      <c r="N67" s="25">
        <f t="shared" si="13"/>
        <v>30</v>
      </c>
      <c r="O67" s="28">
        <f t="shared" si="14"/>
        <v>353142.7726400446</v>
      </c>
      <c r="P67" s="28">
        <f t="shared" si="3"/>
        <v>3111.327670841301</v>
      </c>
      <c r="Q67" s="28">
        <f t="shared" si="4"/>
        <v>1713.4708624744526</v>
      </c>
      <c r="R67" s="27">
        <f t="shared" si="5"/>
        <v>1397.8568083668483</v>
      </c>
      <c r="S67" s="28">
        <f t="shared" si="6"/>
        <v>351429.30177757016</v>
      </c>
    </row>
    <row r="68" spans="1:19" ht="13.5">
      <c r="A68" s="55"/>
      <c r="B68" s="60">
        <f t="shared" si="7"/>
        <v>31</v>
      </c>
      <c r="C68" s="61">
        <f t="shared" si="8"/>
        <v>41091</v>
      </c>
      <c r="D68" s="63">
        <f t="shared" si="9"/>
        <v>351429.30177757016</v>
      </c>
      <c r="E68" s="63">
        <f t="shared" si="0"/>
        <v>3111.327670841301</v>
      </c>
      <c r="F68" s="24">
        <f t="shared" si="1"/>
        <v>0</v>
      </c>
      <c r="G68" s="63">
        <f t="shared" si="10"/>
        <v>3111.327670841301</v>
      </c>
      <c r="H68" s="63">
        <f t="shared" si="11"/>
        <v>1720.2533513050855</v>
      </c>
      <c r="I68" s="63">
        <f t="shared" si="2"/>
        <v>1391.0743195362154</v>
      </c>
      <c r="J68" s="63">
        <f t="shared" si="12"/>
        <v>349709.0484262651</v>
      </c>
      <c r="K68" s="55"/>
      <c r="L68" s="29"/>
      <c r="M68" s="30"/>
      <c r="N68" s="25">
        <f t="shared" si="13"/>
        <v>31</v>
      </c>
      <c r="O68" s="28">
        <f t="shared" si="14"/>
        <v>351429.30177757016</v>
      </c>
      <c r="P68" s="28">
        <f t="shared" si="3"/>
        <v>3111.327670841301</v>
      </c>
      <c r="Q68" s="28">
        <f t="shared" si="4"/>
        <v>1720.2533513050803</v>
      </c>
      <c r="R68" s="27">
        <f t="shared" si="5"/>
        <v>1391.0743195362206</v>
      </c>
      <c r="S68" s="28">
        <f t="shared" si="6"/>
        <v>349709.0484262651</v>
      </c>
    </row>
    <row r="69" spans="1:19" ht="13.5">
      <c r="A69" s="55"/>
      <c r="B69" s="60">
        <f t="shared" si="7"/>
        <v>32</v>
      </c>
      <c r="C69" s="61">
        <f t="shared" si="8"/>
        <v>41122</v>
      </c>
      <c r="D69" s="63">
        <f t="shared" si="9"/>
        <v>349709.0484262651</v>
      </c>
      <c r="E69" s="63">
        <f t="shared" si="0"/>
        <v>3111.327670841301</v>
      </c>
      <c r="F69" s="24">
        <f t="shared" si="1"/>
        <v>0</v>
      </c>
      <c r="G69" s="63">
        <f t="shared" si="10"/>
        <v>3111.327670841301</v>
      </c>
      <c r="H69" s="63">
        <f t="shared" si="11"/>
        <v>1727.0626874873349</v>
      </c>
      <c r="I69" s="63">
        <f t="shared" si="2"/>
        <v>1384.264983353966</v>
      </c>
      <c r="J69" s="63">
        <f t="shared" si="12"/>
        <v>347981.98573877773</v>
      </c>
      <c r="K69" s="55"/>
      <c r="L69" s="29"/>
      <c r="M69" s="30"/>
      <c r="N69" s="25">
        <f t="shared" si="13"/>
        <v>32</v>
      </c>
      <c r="O69" s="28">
        <f t="shared" si="14"/>
        <v>349709.0484262651</v>
      </c>
      <c r="P69" s="28">
        <f t="shared" si="3"/>
        <v>3111.327670841301</v>
      </c>
      <c r="Q69" s="28">
        <f t="shared" si="4"/>
        <v>1727.0626874873294</v>
      </c>
      <c r="R69" s="27">
        <f t="shared" si="5"/>
        <v>1384.2649833539715</v>
      </c>
      <c r="S69" s="28">
        <f t="shared" si="6"/>
        <v>347981.98573877773</v>
      </c>
    </row>
    <row r="70" spans="1:19" ht="13.5">
      <c r="A70" s="55"/>
      <c r="B70" s="60">
        <f t="shared" si="7"/>
        <v>33</v>
      </c>
      <c r="C70" s="61">
        <f t="shared" si="8"/>
        <v>41153</v>
      </c>
      <c r="D70" s="63">
        <f t="shared" si="9"/>
        <v>347981.98573877773</v>
      </c>
      <c r="E70" s="63">
        <f t="shared" si="0"/>
        <v>3111.327670841301</v>
      </c>
      <c r="F70" s="24">
        <f t="shared" si="1"/>
        <v>0</v>
      </c>
      <c r="G70" s="63">
        <f t="shared" si="10"/>
        <v>3111.327670841301</v>
      </c>
      <c r="H70" s="63">
        <f t="shared" si="11"/>
        <v>1733.8989772919724</v>
      </c>
      <c r="I70" s="63">
        <f t="shared" si="2"/>
        <v>1377.4286935493285</v>
      </c>
      <c r="J70" s="63">
        <f t="shared" si="12"/>
        <v>346248.0867614858</v>
      </c>
      <c r="K70" s="55"/>
      <c r="L70" s="29"/>
      <c r="M70" s="30"/>
      <c r="N70" s="25">
        <f t="shared" si="13"/>
        <v>33</v>
      </c>
      <c r="O70" s="28">
        <f t="shared" si="14"/>
        <v>347981.98573877773</v>
      </c>
      <c r="P70" s="28">
        <f t="shared" si="3"/>
        <v>3111.327670841301</v>
      </c>
      <c r="Q70" s="28">
        <f t="shared" si="4"/>
        <v>1733.8989772919665</v>
      </c>
      <c r="R70" s="27">
        <f t="shared" si="5"/>
        <v>1377.4286935493344</v>
      </c>
      <c r="S70" s="28">
        <f t="shared" si="6"/>
        <v>346248.0867614858</v>
      </c>
    </row>
    <row r="71" spans="1:19" ht="13.5">
      <c r="A71" s="55"/>
      <c r="B71" s="60">
        <f t="shared" si="7"/>
        <v>34</v>
      </c>
      <c r="C71" s="61">
        <f t="shared" si="8"/>
        <v>41183</v>
      </c>
      <c r="D71" s="63">
        <f t="shared" si="9"/>
        <v>346248.0867614858</v>
      </c>
      <c r="E71" s="63">
        <f t="shared" si="0"/>
        <v>3111.327670841301</v>
      </c>
      <c r="F71" s="24">
        <f t="shared" si="1"/>
        <v>0</v>
      </c>
      <c r="G71" s="63">
        <f t="shared" si="10"/>
        <v>3111.327670841301</v>
      </c>
      <c r="H71" s="63">
        <f t="shared" si="11"/>
        <v>1740.7623274104196</v>
      </c>
      <c r="I71" s="63">
        <f t="shared" si="2"/>
        <v>1370.5653434308813</v>
      </c>
      <c r="J71" s="63">
        <f t="shared" si="12"/>
        <v>344507.3244340754</v>
      </c>
      <c r="K71" s="55"/>
      <c r="L71" s="29"/>
      <c r="M71" s="30"/>
      <c r="N71" s="25">
        <f t="shared" si="13"/>
        <v>34</v>
      </c>
      <c r="O71" s="28">
        <f t="shared" si="14"/>
        <v>346248.0867614858</v>
      </c>
      <c r="P71" s="28">
        <f t="shared" si="3"/>
        <v>3111.327670841301</v>
      </c>
      <c r="Q71" s="28">
        <f t="shared" si="4"/>
        <v>1740.7623274104135</v>
      </c>
      <c r="R71" s="27">
        <f t="shared" si="5"/>
        <v>1370.5653434308874</v>
      </c>
      <c r="S71" s="28">
        <f t="shared" si="6"/>
        <v>344507.3244340754</v>
      </c>
    </row>
    <row r="72" spans="1:19" ht="13.5">
      <c r="A72" s="55"/>
      <c r="B72" s="60">
        <f t="shared" si="7"/>
        <v>35</v>
      </c>
      <c r="C72" s="61">
        <f t="shared" si="8"/>
        <v>41214</v>
      </c>
      <c r="D72" s="63">
        <f t="shared" si="9"/>
        <v>344507.3244340754</v>
      </c>
      <c r="E72" s="63">
        <f t="shared" si="0"/>
        <v>3111.327670841301</v>
      </c>
      <c r="F72" s="24">
        <f t="shared" si="1"/>
        <v>0</v>
      </c>
      <c r="G72" s="63">
        <f t="shared" si="10"/>
        <v>3111.327670841301</v>
      </c>
      <c r="H72" s="63">
        <f t="shared" si="11"/>
        <v>1747.6528449564191</v>
      </c>
      <c r="I72" s="63">
        <f t="shared" si="2"/>
        <v>1363.6748258848818</v>
      </c>
      <c r="J72" s="63">
        <f t="shared" si="12"/>
        <v>342759.67158911895</v>
      </c>
      <c r="K72" s="55"/>
      <c r="L72" s="29"/>
      <c r="M72" s="30"/>
      <c r="N72" s="25">
        <f t="shared" si="13"/>
        <v>35</v>
      </c>
      <c r="O72" s="28">
        <f t="shared" si="14"/>
        <v>344507.3244340754</v>
      </c>
      <c r="P72" s="28">
        <f t="shared" si="3"/>
        <v>3111.327670841301</v>
      </c>
      <c r="Q72" s="28">
        <f t="shared" si="4"/>
        <v>1747.6528449564128</v>
      </c>
      <c r="R72" s="27">
        <f t="shared" si="5"/>
        <v>1363.6748258848882</v>
      </c>
      <c r="S72" s="28">
        <f t="shared" si="6"/>
        <v>342759.67158911895</v>
      </c>
    </row>
    <row r="73" spans="1:19" ht="13.5">
      <c r="A73" s="55"/>
      <c r="B73" s="60">
        <f t="shared" si="7"/>
        <v>36</v>
      </c>
      <c r="C73" s="61">
        <f t="shared" si="8"/>
        <v>41244</v>
      </c>
      <c r="D73" s="63">
        <f t="shared" si="9"/>
        <v>342759.67158911895</v>
      </c>
      <c r="E73" s="63">
        <f t="shared" si="0"/>
        <v>3111.327670841301</v>
      </c>
      <c r="F73" s="24">
        <f t="shared" si="1"/>
        <v>0</v>
      </c>
      <c r="G73" s="63">
        <f t="shared" si="10"/>
        <v>3111.327670841301</v>
      </c>
      <c r="H73" s="63">
        <f t="shared" si="11"/>
        <v>1754.570637467705</v>
      </c>
      <c r="I73" s="63">
        <f t="shared" si="2"/>
        <v>1356.757033373596</v>
      </c>
      <c r="J73" s="63">
        <f t="shared" si="12"/>
        <v>341005.1009516512</v>
      </c>
      <c r="K73" s="55"/>
      <c r="L73" s="29"/>
      <c r="M73" s="30"/>
      <c r="N73" s="25">
        <f t="shared" si="13"/>
        <v>36</v>
      </c>
      <c r="O73" s="28">
        <f t="shared" si="14"/>
        <v>342759.67158911895</v>
      </c>
      <c r="P73" s="28">
        <f t="shared" si="3"/>
        <v>3111.327670841301</v>
      </c>
      <c r="Q73" s="28">
        <f t="shared" si="4"/>
        <v>1754.5706374676988</v>
      </c>
      <c r="R73" s="27">
        <f t="shared" si="5"/>
        <v>1356.757033373602</v>
      </c>
      <c r="S73" s="28">
        <f t="shared" si="6"/>
        <v>341005.1009516512</v>
      </c>
    </row>
    <row r="74" spans="1:19" ht="13.5">
      <c r="A74" s="55"/>
      <c r="B74" s="60">
        <f t="shared" si="7"/>
        <v>37</v>
      </c>
      <c r="C74" s="61">
        <f t="shared" si="8"/>
        <v>41275</v>
      </c>
      <c r="D74" s="63">
        <f t="shared" si="9"/>
        <v>341005.1009516512</v>
      </c>
      <c r="E74" s="63">
        <f t="shared" si="0"/>
        <v>3111.327670841301</v>
      </c>
      <c r="F74" s="24">
        <f t="shared" si="1"/>
        <v>0</v>
      </c>
      <c r="G74" s="63">
        <f t="shared" si="10"/>
        <v>3111.327670841301</v>
      </c>
      <c r="H74" s="63">
        <f t="shared" si="11"/>
        <v>1761.5158129076815</v>
      </c>
      <c r="I74" s="63">
        <f t="shared" si="2"/>
        <v>1349.8118579336194</v>
      </c>
      <c r="J74" s="63">
        <f t="shared" si="12"/>
        <v>339243.58513874357</v>
      </c>
      <c r="K74" s="55"/>
      <c r="L74" s="29"/>
      <c r="M74" s="30"/>
      <c r="N74" s="25">
        <f t="shared" si="13"/>
        <v>37</v>
      </c>
      <c r="O74" s="28">
        <f t="shared" si="14"/>
        <v>341005.1009516512</v>
      </c>
      <c r="P74" s="28">
        <f t="shared" si="3"/>
        <v>3111.327670841301</v>
      </c>
      <c r="Q74" s="28">
        <f t="shared" si="4"/>
        <v>1761.5158129076747</v>
      </c>
      <c r="R74" s="27">
        <f t="shared" si="5"/>
        <v>1349.8118579336262</v>
      </c>
      <c r="S74" s="28">
        <f t="shared" si="6"/>
        <v>339243.58513874357</v>
      </c>
    </row>
    <row r="75" spans="1:19" ht="13.5">
      <c r="A75" s="55"/>
      <c r="B75" s="60">
        <f t="shared" si="7"/>
        <v>38</v>
      </c>
      <c r="C75" s="61">
        <f t="shared" si="8"/>
        <v>41306</v>
      </c>
      <c r="D75" s="63">
        <f t="shared" si="9"/>
        <v>339243.58513874357</v>
      </c>
      <c r="E75" s="63">
        <f t="shared" si="0"/>
        <v>3111.327670841301</v>
      </c>
      <c r="F75" s="24">
        <f t="shared" si="1"/>
        <v>0</v>
      </c>
      <c r="G75" s="63">
        <f t="shared" si="10"/>
        <v>3111.327670841301</v>
      </c>
      <c r="H75" s="63">
        <f t="shared" si="11"/>
        <v>1768.4884796671076</v>
      </c>
      <c r="I75" s="63">
        <f t="shared" si="2"/>
        <v>1342.8391911741933</v>
      </c>
      <c r="J75" s="63">
        <f t="shared" si="12"/>
        <v>337475.09665907646</v>
      </c>
      <c r="K75" s="55"/>
      <c r="L75" s="29"/>
      <c r="M75" s="30"/>
      <c r="N75" s="25">
        <f t="shared" si="13"/>
        <v>38</v>
      </c>
      <c r="O75" s="28">
        <f t="shared" si="14"/>
        <v>339243.58513874357</v>
      </c>
      <c r="P75" s="28">
        <f t="shared" si="3"/>
        <v>3111.327670841301</v>
      </c>
      <c r="Q75" s="28">
        <f t="shared" si="4"/>
        <v>1768.4884796671008</v>
      </c>
      <c r="R75" s="27">
        <f t="shared" si="5"/>
        <v>1342.8391911742</v>
      </c>
      <c r="S75" s="28">
        <f t="shared" si="6"/>
        <v>337475.09665907646</v>
      </c>
    </row>
    <row r="76" spans="1:19" ht="13.5">
      <c r="A76" s="55"/>
      <c r="B76" s="60">
        <f t="shared" si="7"/>
        <v>39</v>
      </c>
      <c r="C76" s="61">
        <f t="shared" si="8"/>
        <v>41334</v>
      </c>
      <c r="D76" s="63">
        <f t="shared" si="9"/>
        <v>337475.09665907646</v>
      </c>
      <c r="E76" s="63">
        <f t="shared" si="0"/>
        <v>3111.327670841301</v>
      </c>
      <c r="F76" s="24">
        <f t="shared" si="1"/>
        <v>0</v>
      </c>
      <c r="G76" s="63">
        <f t="shared" si="10"/>
        <v>3111.327670841301</v>
      </c>
      <c r="H76" s="63">
        <f t="shared" si="11"/>
        <v>1775.48874656579</v>
      </c>
      <c r="I76" s="63">
        <f t="shared" si="2"/>
        <v>1335.8389242755109</v>
      </c>
      <c r="J76" s="63">
        <f t="shared" si="12"/>
        <v>335699.6079125107</v>
      </c>
      <c r="K76" s="55"/>
      <c r="L76" s="29"/>
      <c r="M76" s="30"/>
      <c r="N76" s="25">
        <f t="shared" si="13"/>
        <v>39</v>
      </c>
      <c r="O76" s="28">
        <f t="shared" si="14"/>
        <v>337475.09665907646</v>
      </c>
      <c r="P76" s="28">
        <f t="shared" si="3"/>
        <v>3111.327670841301</v>
      </c>
      <c r="Q76" s="28">
        <f t="shared" si="4"/>
        <v>1775.488746565783</v>
      </c>
      <c r="R76" s="27">
        <f t="shared" si="5"/>
        <v>1335.838924275518</v>
      </c>
      <c r="S76" s="28">
        <f t="shared" si="6"/>
        <v>335699.6079125107</v>
      </c>
    </row>
    <row r="77" spans="1:19" ht="13.5">
      <c r="A77" s="55"/>
      <c r="B77" s="60">
        <f t="shared" si="7"/>
        <v>40</v>
      </c>
      <c r="C77" s="61">
        <f t="shared" si="8"/>
        <v>41365</v>
      </c>
      <c r="D77" s="63">
        <f t="shared" si="9"/>
        <v>335699.6079125107</v>
      </c>
      <c r="E77" s="63">
        <f t="shared" si="0"/>
        <v>3111.327670841301</v>
      </c>
      <c r="F77" s="24">
        <f t="shared" si="1"/>
        <v>0</v>
      </c>
      <c r="G77" s="63">
        <f t="shared" si="10"/>
        <v>3111.327670841301</v>
      </c>
      <c r="H77" s="63">
        <f t="shared" si="11"/>
        <v>1782.5167228542794</v>
      </c>
      <c r="I77" s="63">
        <f t="shared" si="2"/>
        <v>1328.8109479870216</v>
      </c>
      <c r="J77" s="63">
        <f t="shared" si="12"/>
        <v>333917.0911896564</v>
      </c>
      <c r="K77" s="55"/>
      <c r="L77" s="29"/>
      <c r="M77" s="30"/>
      <c r="N77" s="25">
        <f t="shared" si="13"/>
        <v>40</v>
      </c>
      <c r="O77" s="28">
        <f t="shared" si="14"/>
        <v>335699.6079125107</v>
      </c>
      <c r="P77" s="28">
        <f t="shared" si="3"/>
        <v>3111.327670841301</v>
      </c>
      <c r="Q77" s="28">
        <f t="shared" si="4"/>
        <v>1782.5167228542723</v>
      </c>
      <c r="R77" s="27">
        <f t="shared" si="5"/>
        <v>1328.8109479870286</v>
      </c>
      <c r="S77" s="28">
        <f t="shared" si="6"/>
        <v>333917.0911896564</v>
      </c>
    </row>
    <row r="78" spans="1:19" ht="13.5">
      <c r="A78" s="55"/>
      <c r="B78" s="60">
        <f t="shared" si="7"/>
        <v>41</v>
      </c>
      <c r="C78" s="61">
        <f t="shared" si="8"/>
        <v>41395</v>
      </c>
      <c r="D78" s="63">
        <f t="shared" si="9"/>
        <v>333917.0911896564</v>
      </c>
      <c r="E78" s="63">
        <f t="shared" si="0"/>
        <v>3111.327670841301</v>
      </c>
      <c r="F78" s="24">
        <f t="shared" si="1"/>
        <v>0</v>
      </c>
      <c r="G78" s="63">
        <f t="shared" si="10"/>
        <v>3111.327670841301</v>
      </c>
      <c r="H78" s="63">
        <f t="shared" si="11"/>
        <v>1789.5725182155777</v>
      </c>
      <c r="I78" s="63">
        <f t="shared" si="2"/>
        <v>1321.7551526257232</v>
      </c>
      <c r="J78" s="63">
        <f t="shared" si="12"/>
        <v>332127.51867144083</v>
      </c>
      <c r="K78" s="55"/>
      <c r="L78" s="29"/>
      <c r="M78" s="30"/>
      <c r="N78" s="25">
        <f t="shared" si="13"/>
        <v>41</v>
      </c>
      <c r="O78" s="28">
        <f t="shared" si="14"/>
        <v>333917.0911896564</v>
      </c>
      <c r="P78" s="28">
        <f t="shared" si="3"/>
        <v>3111.327670841301</v>
      </c>
      <c r="Q78" s="28">
        <f t="shared" si="4"/>
        <v>1789.5725182155702</v>
      </c>
      <c r="R78" s="27">
        <f t="shared" si="5"/>
        <v>1321.7551526257307</v>
      </c>
      <c r="S78" s="28">
        <f t="shared" si="6"/>
        <v>332127.51867144083</v>
      </c>
    </row>
    <row r="79" spans="1:19" ht="13.5">
      <c r="A79" s="55"/>
      <c r="B79" s="60">
        <f t="shared" si="7"/>
        <v>42</v>
      </c>
      <c r="C79" s="61">
        <f t="shared" si="8"/>
        <v>41426</v>
      </c>
      <c r="D79" s="63">
        <f t="shared" si="9"/>
        <v>332127.51867144083</v>
      </c>
      <c r="E79" s="63">
        <f t="shared" si="0"/>
        <v>3111.327670841301</v>
      </c>
      <c r="F79" s="24">
        <f t="shared" si="1"/>
        <v>0</v>
      </c>
      <c r="G79" s="63">
        <f t="shared" si="10"/>
        <v>3111.327670841301</v>
      </c>
      <c r="H79" s="63">
        <f t="shared" si="11"/>
        <v>1796.6562427668475</v>
      </c>
      <c r="I79" s="63">
        <f t="shared" si="2"/>
        <v>1314.6714280744534</v>
      </c>
      <c r="J79" s="63">
        <f t="shared" si="12"/>
        <v>330330.862428674</v>
      </c>
      <c r="K79" s="55"/>
      <c r="L79" s="29"/>
      <c r="M79" s="30"/>
      <c r="N79" s="25">
        <f t="shared" si="13"/>
        <v>42</v>
      </c>
      <c r="O79" s="28">
        <f t="shared" si="14"/>
        <v>332127.51867144083</v>
      </c>
      <c r="P79" s="28">
        <f t="shared" si="3"/>
        <v>3111.327670841301</v>
      </c>
      <c r="Q79" s="28">
        <f t="shared" si="4"/>
        <v>1796.6562427668398</v>
      </c>
      <c r="R79" s="27">
        <f t="shared" si="5"/>
        <v>1314.6714280744611</v>
      </c>
      <c r="S79" s="28">
        <f t="shared" si="6"/>
        <v>330330.862428674</v>
      </c>
    </row>
    <row r="80" spans="1:19" ht="13.5">
      <c r="A80" s="55"/>
      <c r="B80" s="60">
        <f t="shared" si="7"/>
        <v>43</v>
      </c>
      <c r="C80" s="61">
        <f t="shared" si="8"/>
        <v>41456</v>
      </c>
      <c r="D80" s="63">
        <f t="shared" si="9"/>
        <v>330330.862428674</v>
      </c>
      <c r="E80" s="63">
        <f t="shared" si="0"/>
        <v>3111.327670841301</v>
      </c>
      <c r="F80" s="24">
        <f t="shared" si="1"/>
        <v>0</v>
      </c>
      <c r="G80" s="63">
        <f t="shared" si="10"/>
        <v>3111.327670841301</v>
      </c>
      <c r="H80" s="63">
        <f t="shared" si="11"/>
        <v>1803.768007061133</v>
      </c>
      <c r="I80" s="63">
        <f t="shared" si="2"/>
        <v>1307.559663780168</v>
      </c>
      <c r="J80" s="63">
        <f t="shared" si="12"/>
        <v>328527.09442161286</v>
      </c>
      <c r="K80" s="55"/>
      <c r="L80" s="29"/>
      <c r="M80" s="30"/>
      <c r="N80" s="25">
        <f t="shared" si="13"/>
        <v>43</v>
      </c>
      <c r="O80" s="28">
        <f t="shared" si="14"/>
        <v>330330.862428674</v>
      </c>
      <c r="P80" s="28">
        <f t="shared" si="3"/>
        <v>3111.327670841301</v>
      </c>
      <c r="Q80" s="28">
        <f t="shared" si="4"/>
        <v>1803.768007061125</v>
      </c>
      <c r="R80" s="27">
        <f t="shared" si="5"/>
        <v>1307.559663780176</v>
      </c>
      <c r="S80" s="28">
        <f t="shared" si="6"/>
        <v>328527.09442161286</v>
      </c>
    </row>
    <row r="81" spans="1:19" ht="13.5">
      <c r="A81" s="55"/>
      <c r="B81" s="60">
        <f t="shared" si="7"/>
        <v>44</v>
      </c>
      <c r="C81" s="61">
        <f t="shared" si="8"/>
        <v>41487</v>
      </c>
      <c r="D81" s="63">
        <f t="shared" si="9"/>
        <v>328527.09442161286</v>
      </c>
      <c r="E81" s="63">
        <f t="shared" si="0"/>
        <v>3111.327670841301</v>
      </c>
      <c r="F81" s="24">
        <f t="shared" si="1"/>
        <v>0</v>
      </c>
      <c r="G81" s="63">
        <f t="shared" si="10"/>
        <v>3111.327670841301</v>
      </c>
      <c r="H81" s="63">
        <f t="shared" si="11"/>
        <v>1810.9079220890833</v>
      </c>
      <c r="I81" s="63">
        <f t="shared" si="2"/>
        <v>1300.4197487522176</v>
      </c>
      <c r="J81" s="63">
        <f t="shared" si="12"/>
        <v>326716.18649952376</v>
      </c>
      <c r="K81" s="55"/>
      <c r="L81" s="29"/>
      <c r="M81" s="30"/>
      <c r="N81" s="25">
        <f t="shared" si="13"/>
        <v>44</v>
      </c>
      <c r="O81" s="28">
        <f t="shared" si="14"/>
        <v>328527.09442161286</v>
      </c>
      <c r="P81" s="28">
        <f t="shared" si="3"/>
        <v>3111.327670841301</v>
      </c>
      <c r="Q81" s="28">
        <f t="shared" si="4"/>
        <v>1810.907922089075</v>
      </c>
      <c r="R81" s="27">
        <f t="shared" si="5"/>
        <v>1300.4197487522258</v>
      </c>
      <c r="S81" s="28">
        <f t="shared" si="6"/>
        <v>326716.18649952376</v>
      </c>
    </row>
    <row r="82" spans="1:19" ht="13.5">
      <c r="A82" s="55"/>
      <c r="B82" s="60">
        <f t="shared" si="7"/>
        <v>45</v>
      </c>
      <c r="C82" s="61">
        <f t="shared" si="8"/>
        <v>41518</v>
      </c>
      <c r="D82" s="63">
        <f t="shared" si="9"/>
        <v>326716.18649952376</v>
      </c>
      <c r="E82" s="63">
        <f t="shared" si="0"/>
        <v>3111.327670841301</v>
      </c>
      <c r="F82" s="24">
        <f t="shared" si="1"/>
        <v>0</v>
      </c>
      <c r="G82" s="63">
        <f t="shared" si="10"/>
        <v>3111.327670841301</v>
      </c>
      <c r="H82" s="63">
        <f t="shared" si="11"/>
        <v>1818.076099280686</v>
      </c>
      <c r="I82" s="63">
        <f t="shared" si="2"/>
        <v>1293.2515715606148</v>
      </c>
      <c r="J82" s="63">
        <f t="shared" si="12"/>
        <v>324898.1104002431</v>
      </c>
      <c r="K82" s="55"/>
      <c r="L82" s="29"/>
      <c r="M82" s="30"/>
      <c r="N82" s="25">
        <f t="shared" si="13"/>
        <v>45</v>
      </c>
      <c r="O82" s="28">
        <f t="shared" si="14"/>
        <v>326716.18649952376</v>
      </c>
      <c r="P82" s="28">
        <f t="shared" si="3"/>
        <v>3111.327670841301</v>
      </c>
      <c r="Q82" s="28">
        <f t="shared" si="4"/>
        <v>1818.0760992806777</v>
      </c>
      <c r="R82" s="27">
        <f t="shared" si="5"/>
        <v>1293.2515715606232</v>
      </c>
      <c r="S82" s="28">
        <f t="shared" si="6"/>
        <v>324898.1104002431</v>
      </c>
    </row>
    <row r="83" spans="1:19" ht="13.5">
      <c r="A83" s="55"/>
      <c r="B83" s="60">
        <f t="shared" si="7"/>
        <v>46</v>
      </c>
      <c r="C83" s="61">
        <f t="shared" si="8"/>
        <v>41548</v>
      </c>
      <c r="D83" s="63">
        <f t="shared" si="9"/>
        <v>324898.1104002431</v>
      </c>
      <c r="E83" s="63">
        <f t="shared" si="0"/>
        <v>3111.327670841301</v>
      </c>
      <c r="F83" s="24">
        <f t="shared" si="1"/>
        <v>0</v>
      </c>
      <c r="G83" s="63">
        <f t="shared" si="10"/>
        <v>3111.327670841301</v>
      </c>
      <c r="H83" s="63">
        <f t="shared" si="11"/>
        <v>1825.2726505070054</v>
      </c>
      <c r="I83" s="63">
        <f t="shared" si="2"/>
        <v>1286.0550203342955</v>
      </c>
      <c r="J83" s="63">
        <f t="shared" si="12"/>
        <v>323072.8377497361</v>
      </c>
      <c r="K83" s="55"/>
      <c r="L83" s="29"/>
      <c r="M83" s="30"/>
      <c r="N83" s="25">
        <f t="shared" si="13"/>
        <v>46</v>
      </c>
      <c r="O83" s="28">
        <f t="shared" si="14"/>
        <v>324898.1104002431</v>
      </c>
      <c r="P83" s="28">
        <f t="shared" si="3"/>
        <v>3111.327670841301</v>
      </c>
      <c r="Q83" s="28">
        <f t="shared" si="4"/>
        <v>1825.272650506997</v>
      </c>
      <c r="R83" s="27">
        <f t="shared" si="5"/>
        <v>1286.055020334304</v>
      </c>
      <c r="S83" s="28">
        <f t="shared" si="6"/>
        <v>323072.8377497361</v>
      </c>
    </row>
    <row r="84" spans="1:19" ht="13.5">
      <c r="A84" s="55"/>
      <c r="B84" s="60">
        <f t="shared" si="7"/>
        <v>47</v>
      </c>
      <c r="C84" s="61">
        <f t="shared" si="8"/>
        <v>41579</v>
      </c>
      <c r="D84" s="63">
        <f aca="true" t="shared" si="15" ref="D84:D103">IF(Pay_Num&lt;&gt;"",J83,"")</f>
        <v>323072.8377497361</v>
      </c>
      <c r="E84" s="63">
        <f aca="true" t="shared" si="16" ref="E84:E103">IF(Pay_Num&lt;&gt;"",Scheduled_Monthly_Payment,"")</f>
        <v>3111.327670841301</v>
      </c>
      <c r="F84" s="24">
        <f t="shared" si="1"/>
        <v>0</v>
      </c>
      <c r="G84" s="63">
        <f t="shared" si="10"/>
        <v>3111.327670841301</v>
      </c>
      <c r="H84" s="63">
        <f t="shared" si="11"/>
        <v>1832.4976880819288</v>
      </c>
      <c r="I84" s="63">
        <f aca="true" t="shared" si="17" ref="I84:I103">IF(Pay_Num&lt;&gt;"",Beg_Bal*Interest_Rate/12,"")</f>
        <v>1278.8299827593721</v>
      </c>
      <c r="J84" s="63">
        <f t="shared" si="12"/>
        <v>321240.34006165416</v>
      </c>
      <c r="K84" s="55"/>
      <c r="L84" s="29"/>
      <c r="M84" s="30"/>
      <c r="N84" s="25">
        <f t="shared" si="13"/>
        <v>47</v>
      </c>
      <c r="O84" s="28">
        <f t="shared" si="14"/>
        <v>323072.8377497361</v>
      </c>
      <c r="P84" s="28">
        <f t="shared" si="3"/>
        <v>3111.327670841301</v>
      </c>
      <c r="Q84" s="28">
        <f t="shared" si="4"/>
        <v>1832.49768808192</v>
      </c>
      <c r="R84" s="27">
        <f t="shared" si="5"/>
        <v>1278.829982759381</v>
      </c>
      <c r="S84" s="28">
        <f t="shared" si="6"/>
        <v>321240.34006165416</v>
      </c>
    </row>
    <row r="85" spans="1:19" ht="13.5">
      <c r="A85" s="55"/>
      <c r="B85" s="60">
        <f t="shared" si="7"/>
        <v>48</v>
      </c>
      <c r="C85" s="61">
        <f t="shared" si="8"/>
        <v>41609</v>
      </c>
      <c r="D85" s="63">
        <f t="shared" si="15"/>
        <v>321240.34006165416</v>
      </c>
      <c r="E85" s="63">
        <f t="shared" si="16"/>
        <v>3111.327670841301</v>
      </c>
      <c r="F85" s="24">
        <f t="shared" si="1"/>
        <v>0</v>
      </c>
      <c r="G85" s="63">
        <f t="shared" si="10"/>
        <v>3111.327670841301</v>
      </c>
      <c r="H85" s="63">
        <f t="shared" si="11"/>
        <v>1839.75132476392</v>
      </c>
      <c r="I85" s="63">
        <f t="shared" si="17"/>
        <v>1271.576346077381</v>
      </c>
      <c r="J85" s="63">
        <f t="shared" si="12"/>
        <v>319400.58873689023</v>
      </c>
      <c r="K85" s="55"/>
      <c r="L85" s="29"/>
      <c r="M85" s="30"/>
      <c r="N85" s="25">
        <f t="shared" si="13"/>
        <v>48</v>
      </c>
      <c r="O85" s="28">
        <f t="shared" si="14"/>
        <v>321240.34006165416</v>
      </c>
      <c r="P85" s="28">
        <f t="shared" si="3"/>
        <v>3111.327670841301</v>
      </c>
      <c r="Q85" s="28">
        <f t="shared" si="4"/>
        <v>1839.7513247639113</v>
      </c>
      <c r="R85" s="27">
        <f t="shared" si="5"/>
        <v>1271.5763460773896</v>
      </c>
      <c r="S85" s="28">
        <f t="shared" si="6"/>
        <v>319400.58873689023</v>
      </c>
    </row>
    <row r="86" spans="1:19" ht="13.5">
      <c r="A86" s="55"/>
      <c r="B86" s="60">
        <f t="shared" si="7"/>
        <v>49</v>
      </c>
      <c r="C86" s="61">
        <f t="shared" si="8"/>
        <v>41640</v>
      </c>
      <c r="D86" s="63">
        <f t="shared" si="15"/>
        <v>319400.58873689023</v>
      </c>
      <c r="E86" s="63">
        <f t="shared" si="16"/>
        <v>3111.327670841301</v>
      </c>
      <c r="F86" s="24">
        <f t="shared" si="1"/>
        <v>0</v>
      </c>
      <c r="G86" s="63">
        <f t="shared" si="10"/>
        <v>3111.327670841301</v>
      </c>
      <c r="H86" s="63">
        <f t="shared" si="11"/>
        <v>1847.033673757777</v>
      </c>
      <c r="I86" s="63">
        <f t="shared" si="17"/>
        <v>1264.293997083524</v>
      </c>
      <c r="J86" s="63">
        <f t="shared" si="12"/>
        <v>317553.55506313243</v>
      </c>
      <c r="K86" s="55"/>
      <c r="L86" s="29"/>
      <c r="M86" s="30"/>
      <c r="N86" s="25">
        <f t="shared" si="13"/>
        <v>49</v>
      </c>
      <c r="O86" s="28">
        <f t="shared" si="14"/>
        <v>319400.58873689023</v>
      </c>
      <c r="P86" s="28">
        <f t="shared" si="3"/>
        <v>3111.327670841301</v>
      </c>
      <c r="Q86" s="28">
        <f t="shared" si="4"/>
        <v>1847.033673757768</v>
      </c>
      <c r="R86" s="27">
        <f t="shared" si="5"/>
        <v>1264.293997083533</v>
      </c>
      <c r="S86" s="28">
        <f t="shared" si="6"/>
        <v>317553.5550631325</v>
      </c>
    </row>
    <row r="87" spans="1:19" ht="13.5">
      <c r="A87" s="55"/>
      <c r="B87" s="60">
        <f t="shared" si="7"/>
        <v>50</v>
      </c>
      <c r="C87" s="61">
        <f t="shared" si="8"/>
        <v>41671</v>
      </c>
      <c r="D87" s="63">
        <f t="shared" si="15"/>
        <v>317553.55506313243</v>
      </c>
      <c r="E87" s="63">
        <f t="shared" si="16"/>
        <v>3111.327670841301</v>
      </c>
      <c r="F87" s="24">
        <f t="shared" si="1"/>
        <v>0</v>
      </c>
      <c r="G87" s="63">
        <f t="shared" si="10"/>
        <v>3111.327670841301</v>
      </c>
      <c r="H87" s="63">
        <f t="shared" si="11"/>
        <v>1854.3448487164017</v>
      </c>
      <c r="I87" s="63">
        <f t="shared" si="17"/>
        <v>1256.9828221248993</v>
      </c>
      <c r="J87" s="63">
        <f t="shared" si="12"/>
        <v>315699.21021441603</v>
      </c>
      <c r="K87" s="55"/>
      <c r="L87" s="29"/>
      <c r="M87" s="30"/>
      <c r="N87" s="25">
        <f t="shared" si="13"/>
        <v>50</v>
      </c>
      <c r="O87" s="28">
        <f t="shared" si="14"/>
        <v>317553.5550631325</v>
      </c>
      <c r="P87" s="28">
        <f t="shared" si="3"/>
        <v>3111.327670841301</v>
      </c>
      <c r="Q87" s="28">
        <f t="shared" si="4"/>
        <v>1854.3448487163919</v>
      </c>
      <c r="R87" s="27">
        <f t="shared" si="5"/>
        <v>1256.982822124909</v>
      </c>
      <c r="S87" s="28">
        <f t="shared" si="6"/>
        <v>315699.2102144161</v>
      </c>
    </row>
    <row r="88" spans="1:19" ht="13.5">
      <c r="A88" s="55"/>
      <c r="B88" s="60">
        <f t="shared" si="7"/>
        <v>51</v>
      </c>
      <c r="C88" s="61">
        <f t="shared" si="8"/>
        <v>41699</v>
      </c>
      <c r="D88" s="63">
        <f t="shared" si="15"/>
        <v>315699.21021441603</v>
      </c>
      <c r="E88" s="63">
        <f t="shared" si="16"/>
        <v>3111.327670841301</v>
      </c>
      <c r="F88" s="24">
        <f t="shared" si="1"/>
        <v>0</v>
      </c>
      <c r="G88" s="63">
        <f t="shared" si="10"/>
        <v>3111.327670841301</v>
      </c>
      <c r="H88" s="63">
        <f t="shared" si="11"/>
        <v>1861.6849637425707</v>
      </c>
      <c r="I88" s="63">
        <f t="shared" si="17"/>
        <v>1249.6427070987302</v>
      </c>
      <c r="J88" s="63">
        <f t="shared" si="12"/>
        <v>313837.52525067347</v>
      </c>
      <c r="K88" s="55"/>
      <c r="L88" s="29"/>
      <c r="M88" s="30"/>
      <c r="N88" s="25">
        <f t="shared" si="13"/>
        <v>51</v>
      </c>
      <c r="O88" s="28">
        <f t="shared" si="14"/>
        <v>315699.2102144161</v>
      </c>
      <c r="P88" s="28">
        <f t="shared" si="3"/>
        <v>3111.327670841301</v>
      </c>
      <c r="Q88" s="28">
        <f t="shared" si="4"/>
        <v>1861.6849637425605</v>
      </c>
      <c r="R88" s="27">
        <f t="shared" si="5"/>
        <v>1249.6427070987404</v>
      </c>
      <c r="S88" s="28">
        <f t="shared" si="6"/>
        <v>313837.5252506735</v>
      </c>
    </row>
    <row r="89" spans="1:19" ht="13.5">
      <c r="A89" s="55"/>
      <c r="B89" s="60">
        <f t="shared" si="7"/>
        <v>52</v>
      </c>
      <c r="C89" s="61">
        <f t="shared" si="8"/>
        <v>41730</v>
      </c>
      <c r="D89" s="63">
        <f t="shared" si="15"/>
        <v>313837.52525067347</v>
      </c>
      <c r="E89" s="63">
        <f t="shared" si="16"/>
        <v>3111.327670841301</v>
      </c>
      <c r="F89" s="24">
        <f t="shared" si="1"/>
        <v>0</v>
      </c>
      <c r="G89" s="63">
        <f t="shared" si="10"/>
        <v>3111.327670841301</v>
      </c>
      <c r="H89" s="63">
        <f t="shared" si="11"/>
        <v>1869.0541333907183</v>
      </c>
      <c r="I89" s="63">
        <f t="shared" si="17"/>
        <v>1242.2735374505826</v>
      </c>
      <c r="J89" s="63">
        <f t="shared" si="12"/>
        <v>311968.47111728275</v>
      </c>
      <c r="K89" s="55"/>
      <c r="L89" s="29"/>
      <c r="M89" s="30"/>
      <c r="N89" s="25">
        <f t="shared" si="13"/>
        <v>52</v>
      </c>
      <c r="O89" s="28">
        <f t="shared" si="14"/>
        <v>313837.5252506735</v>
      </c>
      <c r="P89" s="28">
        <f t="shared" si="3"/>
        <v>3111.327670841301</v>
      </c>
      <c r="Q89" s="28">
        <f t="shared" si="4"/>
        <v>1869.0541333907083</v>
      </c>
      <c r="R89" s="27">
        <f t="shared" si="5"/>
        <v>1242.2735374505926</v>
      </c>
      <c r="S89" s="28">
        <f t="shared" si="6"/>
        <v>311968.4711172828</v>
      </c>
    </row>
    <row r="90" spans="1:19" ht="13.5">
      <c r="A90" s="55"/>
      <c r="B90" s="60">
        <f t="shared" si="7"/>
        <v>53</v>
      </c>
      <c r="C90" s="61">
        <f t="shared" si="8"/>
        <v>41760</v>
      </c>
      <c r="D90" s="63">
        <f t="shared" si="15"/>
        <v>311968.47111728275</v>
      </c>
      <c r="E90" s="63">
        <f t="shared" si="16"/>
        <v>3111.327670841301</v>
      </c>
      <c r="F90" s="24">
        <f t="shared" si="1"/>
        <v>0</v>
      </c>
      <c r="G90" s="63">
        <f t="shared" si="10"/>
        <v>3111.327670841301</v>
      </c>
      <c r="H90" s="63">
        <f t="shared" si="11"/>
        <v>1876.4524726687234</v>
      </c>
      <c r="I90" s="63">
        <f t="shared" si="17"/>
        <v>1234.8751981725775</v>
      </c>
      <c r="J90" s="63">
        <f t="shared" si="12"/>
        <v>310092.018644614</v>
      </c>
      <c r="K90" s="55"/>
      <c r="L90" s="29"/>
      <c r="M90" s="30"/>
      <c r="N90" s="25">
        <f t="shared" si="13"/>
        <v>53</v>
      </c>
      <c r="O90" s="28">
        <f t="shared" si="14"/>
        <v>311968.4711172828</v>
      </c>
      <c r="P90" s="28">
        <f t="shared" si="3"/>
        <v>3111.327670841301</v>
      </c>
      <c r="Q90" s="28">
        <f t="shared" si="4"/>
        <v>1876.4524726687132</v>
      </c>
      <c r="R90" s="27">
        <f t="shared" si="5"/>
        <v>1234.8751981725877</v>
      </c>
      <c r="S90" s="28">
        <f t="shared" si="6"/>
        <v>310092.0186446141</v>
      </c>
    </row>
    <row r="91" spans="1:19" ht="13.5">
      <c r="A91" s="55"/>
      <c r="B91" s="60">
        <f t="shared" si="7"/>
        <v>54</v>
      </c>
      <c r="C91" s="61">
        <f t="shared" si="8"/>
        <v>41791</v>
      </c>
      <c r="D91" s="63">
        <f t="shared" si="15"/>
        <v>310092.018644614</v>
      </c>
      <c r="E91" s="63">
        <f t="shared" si="16"/>
        <v>3111.327670841301</v>
      </c>
      <c r="F91" s="24">
        <f t="shared" si="1"/>
        <v>0</v>
      </c>
      <c r="G91" s="63">
        <f t="shared" si="10"/>
        <v>3111.327670841301</v>
      </c>
      <c r="H91" s="63">
        <f t="shared" si="11"/>
        <v>1883.8800970397037</v>
      </c>
      <c r="I91" s="63">
        <f t="shared" si="17"/>
        <v>1227.4475738015972</v>
      </c>
      <c r="J91" s="63">
        <f t="shared" si="12"/>
        <v>308208.13854757434</v>
      </c>
      <c r="K91" s="55"/>
      <c r="L91" s="29"/>
      <c r="M91" s="30"/>
      <c r="N91" s="25">
        <f t="shared" si="13"/>
        <v>54</v>
      </c>
      <c r="O91" s="28">
        <f t="shared" si="14"/>
        <v>310092.0186446141</v>
      </c>
      <c r="P91" s="28">
        <f t="shared" si="3"/>
        <v>3111.327670841301</v>
      </c>
      <c r="Q91" s="28">
        <f t="shared" si="4"/>
        <v>1883.8800970396935</v>
      </c>
      <c r="R91" s="27">
        <f t="shared" si="5"/>
        <v>1227.4475738016074</v>
      </c>
      <c r="S91" s="28">
        <f t="shared" si="6"/>
        <v>308208.1385475744</v>
      </c>
    </row>
    <row r="92" spans="1:19" ht="13.5">
      <c r="A92" s="55"/>
      <c r="B92" s="60">
        <f t="shared" si="7"/>
        <v>55</v>
      </c>
      <c r="C92" s="61">
        <f t="shared" si="8"/>
        <v>41821</v>
      </c>
      <c r="D92" s="63">
        <f t="shared" si="15"/>
        <v>308208.13854757434</v>
      </c>
      <c r="E92" s="63">
        <f t="shared" si="16"/>
        <v>3111.327670841301</v>
      </c>
      <c r="F92" s="24">
        <f t="shared" si="1"/>
        <v>0</v>
      </c>
      <c r="G92" s="63">
        <f t="shared" si="10"/>
        <v>3111.327670841301</v>
      </c>
      <c r="H92" s="63">
        <f t="shared" si="11"/>
        <v>1891.3371224238192</v>
      </c>
      <c r="I92" s="63">
        <f t="shared" si="17"/>
        <v>1219.9905484174817</v>
      </c>
      <c r="J92" s="63">
        <f t="shared" si="12"/>
        <v>306316.80142515054</v>
      </c>
      <c r="K92" s="55"/>
      <c r="L92" s="29"/>
      <c r="M92" s="30"/>
      <c r="N92" s="25">
        <f t="shared" si="13"/>
        <v>55</v>
      </c>
      <c r="O92" s="28">
        <f t="shared" si="14"/>
        <v>308208.1385475744</v>
      </c>
      <c r="P92" s="28">
        <f t="shared" si="3"/>
        <v>3111.327670841301</v>
      </c>
      <c r="Q92" s="28">
        <f t="shared" si="4"/>
        <v>1891.3371224238088</v>
      </c>
      <c r="R92" s="27">
        <f t="shared" si="5"/>
        <v>1219.9905484174922</v>
      </c>
      <c r="S92" s="28">
        <f t="shared" si="6"/>
        <v>306316.8014251506</v>
      </c>
    </row>
    <row r="93" spans="1:19" ht="13.5">
      <c r="A93" s="55"/>
      <c r="B93" s="60">
        <f t="shared" si="7"/>
        <v>56</v>
      </c>
      <c r="C93" s="61">
        <f t="shared" si="8"/>
        <v>41852</v>
      </c>
      <c r="D93" s="63">
        <f t="shared" si="15"/>
        <v>306316.80142515054</v>
      </c>
      <c r="E93" s="63">
        <f t="shared" si="16"/>
        <v>3111.327670841301</v>
      </c>
      <c r="F93" s="24">
        <f t="shared" si="1"/>
        <v>0</v>
      </c>
      <c r="G93" s="63">
        <f t="shared" si="10"/>
        <v>3111.327670841301</v>
      </c>
      <c r="H93" s="63">
        <f t="shared" si="11"/>
        <v>1898.82366520008</v>
      </c>
      <c r="I93" s="63">
        <f t="shared" si="17"/>
        <v>1212.5040056412208</v>
      </c>
      <c r="J93" s="63">
        <f t="shared" si="12"/>
        <v>304417.97775995045</v>
      </c>
      <c r="K93" s="55"/>
      <c r="L93" s="29"/>
      <c r="M93" s="30"/>
      <c r="N93" s="25">
        <f t="shared" si="13"/>
        <v>56</v>
      </c>
      <c r="O93" s="28">
        <f t="shared" si="14"/>
        <v>306316.8014251506</v>
      </c>
      <c r="P93" s="28">
        <f t="shared" si="3"/>
        <v>3111.327670841301</v>
      </c>
      <c r="Q93" s="28">
        <f t="shared" si="4"/>
        <v>1898.8236652000692</v>
      </c>
      <c r="R93" s="27">
        <f t="shared" si="5"/>
        <v>1212.5040056412317</v>
      </c>
      <c r="S93" s="28">
        <f t="shared" si="6"/>
        <v>304417.9777599505</v>
      </c>
    </row>
    <row r="94" spans="1:19" ht="13.5">
      <c r="A94" s="55"/>
      <c r="B94" s="60">
        <f t="shared" si="7"/>
        <v>57</v>
      </c>
      <c r="C94" s="61">
        <f t="shared" si="8"/>
        <v>41883</v>
      </c>
      <c r="D94" s="63">
        <f t="shared" si="15"/>
        <v>304417.97775995045</v>
      </c>
      <c r="E94" s="63">
        <f t="shared" si="16"/>
        <v>3111.327670841301</v>
      </c>
      <c r="F94" s="24">
        <f t="shared" si="1"/>
        <v>0</v>
      </c>
      <c r="G94" s="63">
        <f t="shared" si="10"/>
        <v>3111.327670841301</v>
      </c>
      <c r="H94" s="63">
        <f t="shared" si="11"/>
        <v>1906.3398422081639</v>
      </c>
      <c r="I94" s="63">
        <f t="shared" si="17"/>
        <v>1204.987828633137</v>
      </c>
      <c r="J94" s="63">
        <f t="shared" si="12"/>
        <v>302511.6379177423</v>
      </c>
      <c r="K94" s="55"/>
      <c r="L94" s="29"/>
      <c r="M94" s="30"/>
      <c r="N94" s="25">
        <f t="shared" si="13"/>
        <v>57</v>
      </c>
      <c r="O94" s="28">
        <f t="shared" si="14"/>
        <v>304417.9777599505</v>
      </c>
      <c r="P94" s="28">
        <f t="shared" si="3"/>
        <v>3111.327670841301</v>
      </c>
      <c r="Q94" s="28">
        <f t="shared" si="4"/>
        <v>1906.3398422081525</v>
      </c>
      <c r="R94" s="27">
        <f t="shared" si="5"/>
        <v>1204.9878286331484</v>
      </c>
      <c r="S94" s="28">
        <f t="shared" si="6"/>
        <v>302511.63791774237</v>
      </c>
    </row>
    <row r="95" spans="1:19" ht="13.5">
      <c r="A95" s="55"/>
      <c r="B95" s="60">
        <f t="shared" si="7"/>
        <v>58</v>
      </c>
      <c r="C95" s="61">
        <f t="shared" si="8"/>
        <v>41913</v>
      </c>
      <c r="D95" s="63">
        <f t="shared" si="15"/>
        <v>302511.6379177423</v>
      </c>
      <c r="E95" s="63">
        <f t="shared" si="16"/>
        <v>3111.327670841301</v>
      </c>
      <c r="F95" s="24">
        <f t="shared" si="1"/>
        <v>0</v>
      </c>
      <c r="G95" s="63">
        <f t="shared" si="10"/>
        <v>3111.327670841301</v>
      </c>
      <c r="H95" s="63">
        <f t="shared" si="11"/>
        <v>1913.8857707502377</v>
      </c>
      <c r="I95" s="63">
        <f t="shared" si="17"/>
        <v>1197.4419000910632</v>
      </c>
      <c r="J95" s="63">
        <f t="shared" si="12"/>
        <v>300597.7521469921</v>
      </c>
      <c r="K95" s="55"/>
      <c r="L95" s="29"/>
      <c r="M95" s="30"/>
      <c r="N95" s="25">
        <f t="shared" si="13"/>
        <v>58</v>
      </c>
      <c r="O95" s="28">
        <f t="shared" si="14"/>
        <v>302511.63791774237</v>
      </c>
      <c r="P95" s="28">
        <f t="shared" si="3"/>
        <v>3111.327670841301</v>
      </c>
      <c r="Q95" s="28">
        <f t="shared" si="4"/>
        <v>1913.8857707502266</v>
      </c>
      <c r="R95" s="27">
        <f t="shared" si="5"/>
        <v>1197.4419000910743</v>
      </c>
      <c r="S95" s="28">
        <f t="shared" si="6"/>
        <v>300597.75214699213</v>
      </c>
    </row>
    <row r="96" spans="1:19" ht="13.5">
      <c r="A96" s="55"/>
      <c r="B96" s="60">
        <f t="shared" si="7"/>
        <v>59</v>
      </c>
      <c r="C96" s="61">
        <f t="shared" si="8"/>
        <v>41944</v>
      </c>
      <c r="D96" s="63">
        <f t="shared" si="15"/>
        <v>300597.7521469921</v>
      </c>
      <c r="E96" s="63">
        <f t="shared" si="16"/>
        <v>3111.327670841301</v>
      </c>
      <c r="F96" s="24">
        <f t="shared" si="1"/>
        <v>0</v>
      </c>
      <c r="G96" s="63">
        <f t="shared" si="10"/>
        <v>3111.327670841301</v>
      </c>
      <c r="H96" s="63">
        <f t="shared" si="11"/>
        <v>1921.4615685927906</v>
      </c>
      <c r="I96" s="63">
        <f t="shared" si="17"/>
        <v>1189.8661022485103</v>
      </c>
      <c r="J96" s="63">
        <f t="shared" si="12"/>
        <v>298676.29057839926</v>
      </c>
      <c r="K96" s="55"/>
      <c r="L96" s="29"/>
      <c r="M96" s="30"/>
      <c r="N96" s="25">
        <f t="shared" si="13"/>
        <v>59</v>
      </c>
      <c r="O96" s="28">
        <f t="shared" si="14"/>
        <v>300597.75214699213</v>
      </c>
      <c r="P96" s="28">
        <f t="shared" si="3"/>
        <v>3111.327670841301</v>
      </c>
      <c r="Q96" s="28">
        <f t="shared" si="4"/>
        <v>1921.4615685927793</v>
      </c>
      <c r="R96" s="27">
        <f t="shared" si="5"/>
        <v>1189.8661022485217</v>
      </c>
      <c r="S96" s="28">
        <f t="shared" si="6"/>
        <v>298676.2905783994</v>
      </c>
    </row>
    <row r="97" spans="1:19" ht="13.5">
      <c r="A97" s="55"/>
      <c r="B97" s="60">
        <f t="shared" si="7"/>
        <v>60</v>
      </c>
      <c r="C97" s="61">
        <f t="shared" si="8"/>
        <v>41974</v>
      </c>
      <c r="D97" s="63">
        <f t="shared" si="15"/>
        <v>298676.29057839926</v>
      </c>
      <c r="E97" s="63">
        <f t="shared" si="16"/>
        <v>3111.327670841301</v>
      </c>
      <c r="F97" s="24">
        <f t="shared" si="1"/>
        <v>0</v>
      </c>
      <c r="G97" s="63">
        <f t="shared" si="10"/>
        <v>3111.327670841301</v>
      </c>
      <c r="H97" s="63">
        <f t="shared" si="11"/>
        <v>1929.0673539684706</v>
      </c>
      <c r="I97" s="63">
        <f t="shared" si="17"/>
        <v>1182.2603168728303</v>
      </c>
      <c r="J97" s="63">
        <f t="shared" si="12"/>
        <v>296747.2232244308</v>
      </c>
      <c r="K97" s="55"/>
      <c r="L97" s="29"/>
      <c r="M97" s="30"/>
      <c r="N97" s="25">
        <f t="shared" si="13"/>
        <v>60</v>
      </c>
      <c r="O97" s="28">
        <f t="shared" si="14"/>
        <v>298676.2905783994</v>
      </c>
      <c r="P97" s="28">
        <f t="shared" si="3"/>
        <v>3111.327670841301</v>
      </c>
      <c r="Q97" s="28">
        <f t="shared" si="4"/>
        <v>1929.0673539684583</v>
      </c>
      <c r="R97" s="27">
        <f t="shared" si="5"/>
        <v>1182.2603168728426</v>
      </c>
      <c r="S97" s="28">
        <f t="shared" si="6"/>
        <v>296747.2232244309</v>
      </c>
    </row>
    <row r="98" spans="1:19" ht="13.5">
      <c r="A98" s="55"/>
      <c r="B98" s="60">
        <f t="shared" si="7"/>
        <v>61</v>
      </c>
      <c r="C98" s="61">
        <f t="shared" si="8"/>
        <v>42005</v>
      </c>
      <c r="D98" s="63">
        <f t="shared" si="15"/>
        <v>296747.2232244308</v>
      </c>
      <c r="E98" s="63">
        <f t="shared" si="16"/>
        <v>3111.327670841301</v>
      </c>
      <c r="F98" s="24">
        <f t="shared" si="1"/>
        <v>0</v>
      </c>
      <c r="G98" s="63">
        <f t="shared" si="10"/>
        <v>3111.327670841301</v>
      </c>
      <c r="H98" s="63">
        <f t="shared" si="11"/>
        <v>1936.703245577929</v>
      </c>
      <c r="I98" s="63">
        <f t="shared" si="17"/>
        <v>1174.624425263372</v>
      </c>
      <c r="J98" s="63">
        <f t="shared" si="12"/>
        <v>294810.5199788529</v>
      </c>
      <c r="K98" s="55"/>
      <c r="L98" s="29"/>
      <c r="M98" s="30"/>
      <c r="N98" s="25">
        <f t="shared" si="13"/>
        <v>61</v>
      </c>
      <c r="O98" s="28">
        <f t="shared" si="14"/>
        <v>296747.2232244309</v>
      </c>
      <c r="P98" s="28">
        <f t="shared" si="3"/>
        <v>3111.327670841301</v>
      </c>
      <c r="Q98" s="28">
        <f t="shared" si="4"/>
        <v>1936.703245577917</v>
      </c>
      <c r="R98" s="27">
        <f t="shared" si="5"/>
        <v>1174.624425263384</v>
      </c>
      <c r="S98" s="28">
        <f t="shared" si="6"/>
        <v>294810.519978853</v>
      </c>
    </row>
    <row r="99" spans="1:19" ht="13.5">
      <c r="A99" s="55"/>
      <c r="B99" s="60">
        <f t="shared" si="7"/>
        <v>62</v>
      </c>
      <c r="C99" s="61">
        <f t="shared" si="8"/>
        <v>42036</v>
      </c>
      <c r="D99" s="63">
        <f t="shared" si="15"/>
        <v>294810.5199788529</v>
      </c>
      <c r="E99" s="63">
        <f t="shared" si="16"/>
        <v>3111.327670841301</v>
      </c>
      <c r="F99" s="24">
        <f t="shared" si="1"/>
        <v>0</v>
      </c>
      <c r="G99" s="63">
        <f t="shared" si="10"/>
        <v>3111.327670841301</v>
      </c>
      <c r="H99" s="63">
        <f t="shared" si="11"/>
        <v>1944.3693625916749</v>
      </c>
      <c r="I99" s="63">
        <f t="shared" si="17"/>
        <v>1166.958308249626</v>
      </c>
      <c r="J99" s="63">
        <f t="shared" si="12"/>
        <v>292866.15061626123</v>
      </c>
      <c r="K99" s="55"/>
      <c r="L99" s="29"/>
      <c r="M99" s="30"/>
      <c r="N99" s="25">
        <f t="shared" si="13"/>
        <v>62</v>
      </c>
      <c r="O99" s="28">
        <f t="shared" si="14"/>
        <v>294810.519978853</v>
      </c>
      <c r="P99" s="28">
        <f t="shared" si="3"/>
        <v>3111.327670841301</v>
      </c>
      <c r="Q99" s="28">
        <f t="shared" si="4"/>
        <v>1944.369362591663</v>
      </c>
      <c r="R99" s="27">
        <f t="shared" si="5"/>
        <v>1166.9583082496379</v>
      </c>
      <c r="S99" s="28">
        <f t="shared" si="6"/>
        <v>292866.15061626135</v>
      </c>
    </row>
    <row r="100" spans="1:19" ht="13.5">
      <c r="A100" s="55"/>
      <c r="B100" s="60">
        <f t="shared" si="7"/>
        <v>63</v>
      </c>
      <c r="C100" s="61">
        <f t="shared" si="8"/>
        <v>42064</v>
      </c>
      <c r="D100" s="63">
        <f t="shared" si="15"/>
        <v>292866.15061626123</v>
      </c>
      <c r="E100" s="63">
        <f t="shared" si="16"/>
        <v>3111.327670841301</v>
      </c>
      <c r="F100" s="24">
        <f t="shared" si="1"/>
        <v>0</v>
      </c>
      <c r="G100" s="63">
        <f t="shared" si="10"/>
        <v>3111.327670841301</v>
      </c>
      <c r="H100" s="63">
        <f t="shared" si="11"/>
        <v>1952.0658246519336</v>
      </c>
      <c r="I100" s="63">
        <f t="shared" si="17"/>
        <v>1159.2618461893674</v>
      </c>
      <c r="J100" s="63">
        <f t="shared" si="12"/>
        <v>290914.0847916093</v>
      </c>
      <c r="K100" s="55"/>
      <c r="L100" s="29"/>
      <c r="M100" s="30"/>
      <c r="N100" s="25">
        <f t="shared" si="13"/>
        <v>63</v>
      </c>
      <c r="O100" s="28">
        <f t="shared" si="14"/>
        <v>292866.15061626135</v>
      </c>
      <c r="P100" s="28">
        <f t="shared" si="3"/>
        <v>3111.327670841301</v>
      </c>
      <c r="Q100" s="28">
        <f t="shared" si="4"/>
        <v>1952.0658246519213</v>
      </c>
      <c r="R100" s="27">
        <f t="shared" si="5"/>
        <v>1159.2618461893796</v>
      </c>
      <c r="S100" s="28">
        <f t="shared" si="6"/>
        <v>290914.08479160944</v>
      </c>
    </row>
    <row r="101" spans="1:19" ht="13.5">
      <c r="A101" s="55"/>
      <c r="B101" s="60">
        <f t="shared" si="7"/>
        <v>64</v>
      </c>
      <c r="C101" s="61">
        <f t="shared" si="8"/>
        <v>42095</v>
      </c>
      <c r="D101" s="63">
        <f t="shared" si="15"/>
        <v>290914.0847916093</v>
      </c>
      <c r="E101" s="63">
        <f t="shared" si="16"/>
        <v>3111.327670841301</v>
      </c>
      <c r="F101" s="24">
        <f t="shared" si="1"/>
        <v>0</v>
      </c>
      <c r="G101" s="63">
        <f t="shared" si="10"/>
        <v>3111.327670841301</v>
      </c>
      <c r="H101" s="63">
        <f t="shared" si="11"/>
        <v>1959.792751874514</v>
      </c>
      <c r="I101" s="63">
        <f t="shared" si="17"/>
        <v>1151.534918966787</v>
      </c>
      <c r="J101" s="63">
        <f t="shared" si="12"/>
        <v>288954.2920397348</v>
      </c>
      <c r="K101" s="55"/>
      <c r="L101" s="29"/>
      <c r="M101" s="30"/>
      <c r="N101" s="25">
        <f t="shared" si="13"/>
        <v>64</v>
      </c>
      <c r="O101" s="28">
        <f t="shared" si="14"/>
        <v>290914.08479160944</v>
      </c>
      <c r="P101" s="28">
        <f t="shared" si="3"/>
        <v>3111.327670841301</v>
      </c>
      <c r="Q101" s="28">
        <f t="shared" si="4"/>
        <v>1959.792751874501</v>
      </c>
      <c r="R101" s="27">
        <f t="shared" si="5"/>
        <v>1151.5349189668</v>
      </c>
      <c r="S101" s="28">
        <f t="shared" si="6"/>
        <v>288954.29203973495</v>
      </c>
    </row>
    <row r="102" spans="1:19" ht="13.5">
      <c r="A102" s="55"/>
      <c r="B102" s="60">
        <f t="shared" si="7"/>
        <v>65</v>
      </c>
      <c r="C102" s="61">
        <f t="shared" si="8"/>
        <v>42125</v>
      </c>
      <c r="D102" s="63">
        <f t="shared" si="15"/>
        <v>288954.2920397348</v>
      </c>
      <c r="E102" s="63">
        <f t="shared" si="16"/>
        <v>3111.327670841301</v>
      </c>
      <c r="F102" s="24">
        <f aca="true" t="shared" si="18" ref="F102:F165">IF(Pay_Num&lt;&gt;"",Scheduled_Extra_Payments,"")</f>
        <v>0</v>
      </c>
      <c r="G102" s="63">
        <f t="shared" si="10"/>
        <v>3111.327670841301</v>
      </c>
      <c r="H102" s="63">
        <f t="shared" si="11"/>
        <v>1967.550264850684</v>
      </c>
      <c r="I102" s="63">
        <f t="shared" si="17"/>
        <v>1143.777405990617</v>
      </c>
      <c r="J102" s="63">
        <f t="shared" si="12"/>
        <v>286986.7417748841</v>
      </c>
      <c r="K102" s="55"/>
      <c r="L102" s="29"/>
      <c r="M102" s="30"/>
      <c r="N102" s="25">
        <f t="shared" si="13"/>
        <v>65</v>
      </c>
      <c r="O102" s="28">
        <f t="shared" si="14"/>
        <v>288954.29203973495</v>
      </c>
      <c r="P102" s="28">
        <f aca="true" t="shared" si="19" ref="P102:P165">-PMT(Interest_Rate/12,Loan_Years*12,Loan_Amount)</f>
        <v>3111.327670841301</v>
      </c>
      <c r="Q102" s="28">
        <f aca="true" t="shared" si="20" ref="Q102:Q165">P102-R102</f>
        <v>1967.550264850671</v>
      </c>
      <c r="R102" s="27">
        <f aca="true" t="shared" si="21" ref="R102:R165">-IPMT(Interest_Rate/12,N102,Loan_Years*12,Loan_Amount)</f>
        <v>1143.7774059906299</v>
      </c>
      <c r="S102" s="28">
        <f aca="true" t="shared" si="22" ref="S102:S165">O102-Q102</f>
        <v>286986.7417748843</v>
      </c>
    </row>
    <row r="103" spans="1:19" ht="13.5">
      <c r="A103" s="55"/>
      <c r="B103" s="60">
        <f aca="true" t="shared" si="23" ref="B103:B166">IF(Values_Entered,B102+1,"")</f>
        <v>66</v>
      </c>
      <c r="C103" s="61">
        <f aca="true" t="shared" si="24" ref="C103:C166">IF(Pay_Num&lt;&gt;"",DATE(YEAR(C102),MONTH(C102)+1,DAY(C102)),"")</f>
        <v>42156</v>
      </c>
      <c r="D103" s="63">
        <f t="shared" si="15"/>
        <v>286986.7417748841</v>
      </c>
      <c r="E103" s="63">
        <f t="shared" si="16"/>
        <v>3111.327670841301</v>
      </c>
      <c r="F103" s="24">
        <f t="shared" si="18"/>
        <v>0</v>
      </c>
      <c r="G103" s="63">
        <f aca="true" t="shared" si="25" ref="G103:G166">IF(Pay_Num&lt;&gt;"",Sched_Pay+Extra_Pay,"")</f>
        <v>3111.327670841301</v>
      </c>
      <c r="H103" s="63">
        <f aca="true" t="shared" si="26" ref="H103:H166">IF(Pay_Num&lt;&gt;"",Total_Pay-Int,"")</f>
        <v>1975.3384846490512</v>
      </c>
      <c r="I103" s="63">
        <f t="shared" si="17"/>
        <v>1135.9891861922497</v>
      </c>
      <c r="J103" s="63">
        <f aca="true" t="shared" si="27" ref="J103:J166">IF(Pay_Num&lt;&gt;"",Beg_Bal-Princ,"")</f>
        <v>285011.4032902351</v>
      </c>
      <c r="K103" s="55"/>
      <c r="L103" s="29"/>
      <c r="M103" s="30"/>
      <c r="N103" s="25">
        <f t="shared" si="13"/>
        <v>66</v>
      </c>
      <c r="O103" s="28">
        <f t="shared" si="14"/>
        <v>286986.7417748843</v>
      </c>
      <c r="P103" s="28">
        <f t="shared" si="19"/>
        <v>3111.327670841301</v>
      </c>
      <c r="Q103" s="28">
        <f t="shared" si="20"/>
        <v>1975.338484649038</v>
      </c>
      <c r="R103" s="27">
        <f t="shared" si="21"/>
        <v>1135.9891861922629</v>
      </c>
      <c r="S103" s="28">
        <f t="shared" si="22"/>
        <v>285011.40329023526</v>
      </c>
    </row>
    <row r="104" spans="1:19" ht="13.5">
      <c r="A104" s="55"/>
      <c r="B104" s="60">
        <f t="shared" si="23"/>
        <v>67</v>
      </c>
      <c r="C104" s="61">
        <f t="shared" si="24"/>
        <v>42186</v>
      </c>
      <c r="D104" s="63">
        <f aca="true" t="shared" si="28" ref="D104:D167">IF(Pay_Num&lt;&gt;"",J103,"")</f>
        <v>285011.4032902351</v>
      </c>
      <c r="E104" s="63">
        <f aca="true" t="shared" si="29" ref="E104:E167">IF(Pay_Num&lt;&gt;"",Scheduled_Monthly_Payment,"")</f>
        <v>3111.327670841301</v>
      </c>
      <c r="F104" s="24">
        <f t="shared" si="18"/>
        <v>0</v>
      </c>
      <c r="G104" s="63">
        <f t="shared" si="25"/>
        <v>3111.327670841301</v>
      </c>
      <c r="H104" s="63">
        <f t="shared" si="26"/>
        <v>1983.1575328174538</v>
      </c>
      <c r="I104" s="63">
        <f aca="true" t="shared" si="30" ref="I104:I167">IF(Pay_Num&lt;&gt;"",Beg_Bal*Interest_Rate/12,"")</f>
        <v>1128.1701380238471</v>
      </c>
      <c r="J104" s="63">
        <f t="shared" si="27"/>
        <v>283028.24575741764</v>
      </c>
      <c r="K104" s="55"/>
      <c r="L104" s="29"/>
      <c r="M104" s="30"/>
      <c r="N104" s="25">
        <f aca="true" t="shared" si="31" ref="N104:N167">N103+1</f>
        <v>67</v>
      </c>
      <c r="O104" s="28">
        <f aca="true" t="shared" si="32" ref="O104:O167">S103</f>
        <v>285011.40329023526</v>
      </c>
      <c r="P104" s="28">
        <f t="shared" si="19"/>
        <v>3111.327670841301</v>
      </c>
      <c r="Q104" s="28">
        <f t="shared" si="20"/>
        <v>1983.1575328174401</v>
      </c>
      <c r="R104" s="27">
        <f t="shared" si="21"/>
        <v>1128.1701380238608</v>
      </c>
      <c r="S104" s="28">
        <f t="shared" si="22"/>
        <v>283028.2457574178</v>
      </c>
    </row>
    <row r="105" spans="1:19" ht="13.5">
      <c r="A105" s="55"/>
      <c r="B105" s="60">
        <f t="shared" si="23"/>
        <v>68</v>
      </c>
      <c r="C105" s="61">
        <f t="shared" si="24"/>
        <v>42217</v>
      </c>
      <c r="D105" s="63">
        <f t="shared" si="28"/>
        <v>283028.24575741764</v>
      </c>
      <c r="E105" s="63">
        <f t="shared" si="29"/>
        <v>3111.327670841301</v>
      </c>
      <c r="F105" s="24">
        <f t="shared" si="18"/>
        <v>0</v>
      </c>
      <c r="G105" s="63">
        <f t="shared" si="25"/>
        <v>3111.327670841301</v>
      </c>
      <c r="H105" s="63">
        <f t="shared" si="26"/>
        <v>1991.007531384856</v>
      </c>
      <c r="I105" s="63">
        <f t="shared" si="30"/>
        <v>1120.3201394564448</v>
      </c>
      <c r="J105" s="63">
        <f t="shared" si="27"/>
        <v>281037.23822603276</v>
      </c>
      <c r="K105" s="55"/>
      <c r="L105" s="29"/>
      <c r="M105" s="30"/>
      <c r="N105" s="25">
        <f t="shared" si="31"/>
        <v>68</v>
      </c>
      <c r="O105" s="28">
        <f t="shared" si="32"/>
        <v>283028.2457574178</v>
      </c>
      <c r="P105" s="28">
        <f t="shared" si="19"/>
        <v>3111.327670841301</v>
      </c>
      <c r="Q105" s="28">
        <f t="shared" si="20"/>
        <v>1991.0075313848424</v>
      </c>
      <c r="R105" s="27">
        <f t="shared" si="21"/>
        <v>1120.3201394564585</v>
      </c>
      <c r="S105" s="28">
        <f t="shared" si="22"/>
        <v>281037.238226033</v>
      </c>
    </row>
    <row r="106" spans="1:19" ht="13.5">
      <c r="A106" s="55"/>
      <c r="B106" s="60">
        <f t="shared" si="23"/>
        <v>69</v>
      </c>
      <c r="C106" s="61">
        <f t="shared" si="24"/>
        <v>42248</v>
      </c>
      <c r="D106" s="63">
        <f t="shared" si="28"/>
        <v>281037.23822603276</v>
      </c>
      <c r="E106" s="63">
        <f t="shared" si="29"/>
        <v>3111.327670841301</v>
      </c>
      <c r="F106" s="24">
        <f t="shared" si="18"/>
        <v>0</v>
      </c>
      <c r="G106" s="63">
        <f t="shared" si="25"/>
        <v>3111.327670841301</v>
      </c>
      <c r="H106" s="63">
        <f t="shared" si="26"/>
        <v>1998.8886028632546</v>
      </c>
      <c r="I106" s="63">
        <f t="shared" si="30"/>
        <v>1112.4390679780463</v>
      </c>
      <c r="J106" s="63">
        <f t="shared" si="27"/>
        <v>279038.3496231695</v>
      </c>
      <c r="K106" s="55"/>
      <c r="L106" s="29"/>
      <c r="M106" s="30"/>
      <c r="N106" s="25">
        <f t="shared" si="31"/>
        <v>69</v>
      </c>
      <c r="O106" s="28">
        <f t="shared" si="32"/>
        <v>281037.238226033</v>
      </c>
      <c r="P106" s="28">
        <f t="shared" si="19"/>
        <v>3111.327670841301</v>
      </c>
      <c r="Q106" s="28">
        <f t="shared" si="20"/>
        <v>1998.8886028632407</v>
      </c>
      <c r="R106" s="27">
        <f t="shared" si="21"/>
        <v>1112.4390679780602</v>
      </c>
      <c r="S106" s="28">
        <f t="shared" si="22"/>
        <v>279038.34962316975</v>
      </c>
    </row>
    <row r="107" spans="1:19" ht="13.5">
      <c r="A107" s="55"/>
      <c r="B107" s="60">
        <f t="shared" si="23"/>
        <v>70</v>
      </c>
      <c r="C107" s="61">
        <f t="shared" si="24"/>
        <v>42278</v>
      </c>
      <c r="D107" s="63">
        <f t="shared" si="28"/>
        <v>279038.3496231695</v>
      </c>
      <c r="E107" s="63">
        <f t="shared" si="29"/>
        <v>3111.327670841301</v>
      </c>
      <c r="F107" s="24">
        <f t="shared" si="18"/>
        <v>0</v>
      </c>
      <c r="G107" s="63">
        <f t="shared" si="25"/>
        <v>3111.327670841301</v>
      </c>
      <c r="H107" s="63">
        <f t="shared" si="26"/>
        <v>2006.8008702495883</v>
      </c>
      <c r="I107" s="63">
        <f t="shared" si="30"/>
        <v>1104.5268005917126</v>
      </c>
      <c r="J107" s="63">
        <f t="shared" si="27"/>
        <v>277031.54875291995</v>
      </c>
      <c r="K107" s="55"/>
      <c r="L107" s="29"/>
      <c r="M107" s="30"/>
      <c r="N107" s="25">
        <f t="shared" si="31"/>
        <v>70</v>
      </c>
      <c r="O107" s="28">
        <f t="shared" si="32"/>
        <v>279038.34962316975</v>
      </c>
      <c r="P107" s="28">
        <f t="shared" si="19"/>
        <v>3111.327670841301</v>
      </c>
      <c r="Q107" s="28">
        <f t="shared" si="20"/>
        <v>2006.8008702495738</v>
      </c>
      <c r="R107" s="27">
        <f t="shared" si="21"/>
        <v>1104.5268005917271</v>
      </c>
      <c r="S107" s="28">
        <f t="shared" si="22"/>
        <v>277031.5487529202</v>
      </c>
    </row>
    <row r="108" spans="1:19" ht="13.5">
      <c r="A108" s="55"/>
      <c r="B108" s="60">
        <f t="shared" si="23"/>
        <v>71</v>
      </c>
      <c r="C108" s="61">
        <f t="shared" si="24"/>
        <v>42309</v>
      </c>
      <c r="D108" s="63">
        <f t="shared" si="28"/>
        <v>277031.54875291995</v>
      </c>
      <c r="E108" s="63">
        <f t="shared" si="29"/>
        <v>3111.327670841301</v>
      </c>
      <c r="F108" s="24">
        <f t="shared" si="18"/>
        <v>0</v>
      </c>
      <c r="G108" s="63">
        <f t="shared" si="25"/>
        <v>3111.327670841301</v>
      </c>
      <c r="H108" s="63">
        <f t="shared" si="26"/>
        <v>2014.7444570276596</v>
      </c>
      <c r="I108" s="63">
        <f t="shared" si="30"/>
        <v>1096.5832138136414</v>
      </c>
      <c r="J108" s="63">
        <f t="shared" si="27"/>
        <v>275016.8042958923</v>
      </c>
      <c r="K108" s="55"/>
      <c r="L108" s="29"/>
      <c r="M108" s="30"/>
      <c r="N108" s="25">
        <f t="shared" si="31"/>
        <v>71</v>
      </c>
      <c r="O108" s="28">
        <f t="shared" si="32"/>
        <v>277031.5487529202</v>
      </c>
      <c r="P108" s="28">
        <f t="shared" si="19"/>
        <v>3111.327670841301</v>
      </c>
      <c r="Q108" s="28">
        <f t="shared" si="20"/>
        <v>2014.744457027645</v>
      </c>
      <c r="R108" s="27">
        <f t="shared" si="21"/>
        <v>1096.583213813656</v>
      </c>
      <c r="S108" s="28">
        <f t="shared" si="22"/>
        <v>275016.80429589254</v>
      </c>
    </row>
    <row r="109" spans="1:19" ht="13.5">
      <c r="A109" s="55"/>
      <c r="B109" s="60">
        <f t="shared" si="23"/>
        <v>72</v>
      </c>
      <c r="C109" s="61">
        <f t="shared" si="24"/>
        <v>42339</v>
      </c>
      <c r="D109" s="63">
        <f t="shared" si="28"/>
        <v>275016.8042958923</v>
      </c>
      <c r="E109" s="63">
        <f t="shared" si="29"/>
        <v>3111.327670841301</v>
      </c>
      <c r="F109" s="24">
        <f t="shared" si="18"/>
        <v>0</v>
      </c>
      <c r="G109" s="63">
        <f t="shared" si="25"/>
        <v>3111.327670841301</v>
      </c>
      <c r="H109" s="63">
        <f t="shared" si="26"/>
        <v>2022.7194871700606</v>
      </c>
      <c r="I109" s="63">
        <f t="shared" si="30"/>
        <v>1088.6081836712403</v>
      </c>
      <c r="J109" s="63">
        <f t="shared" si="27"/>
        <v>272994.08480872225</v>
      </c>
      <c r="K109" s="55"/>
      <c r="L109" s="29"/>
      <c r="M109" s="30"/>
      <c r="N109" s="25">
        <f t="shared" si="31"/>
        <v>72</v>
      </c>
      <c r="O109" s="28">
        <f t="shared" si="32"/>
        <v>275016.80429589254</v>
      </c>
      <c r="P109" s="28">
        <f t="shared" si="19"/>
        <v>3111.327670841301</v>
      </c>
      <c r="Q109" s="28">
        <f t="shared" si="20"/>
        <v>2022.719487170046</v>
      </c>
      <c r="R109" s="27">
        <f t="shared" si="21"/>
        <v>1088.608183671255</v>
      </c>
      <c r="S109" s="28">
        <f t="shared" si="22"/>
        <v>272994.0848087225</v>
      </c>
    </row>
    <row r="110" spans="1:19" ht="13.5">
      <c r="A110" s="55"/>
      <c r="B110" s="60">
        <f t="shared" si="23"/>
        <v>73</v>
      </c>
      <c r="C110" s="61">
        <f t="shared" si="24"/>
        <v>42370</v>
      </c>
      <c r="D110" s="63">
        <f t="shared" si="28"/>
        <v>272994.08480872225</v>
      </c>
      <c r="E110" s="63">
        <f t="shared" si="29"/>
        <v>3111.327670841301</v>
      </c>
      <c r="F110" s="24">
        <f t="shared" si="18"/>
        <v>0</v>
      </c>
      <c r="G110" s="63">
        <f t="shared" si="25"/>
        <v>3111.327670841301</v>
      </c>
      <c r="H110" s="63">
        <f t="shared" si="26"/>
        <v>2030.7260851401086</v>
      </c>
      <c r="I110" s="63">
        <f t="shared" si="30"/>
        <v>1080.6015857011923</v>
      </c>
      <c r="J110" s="63">
        <f t="shared" si="27"/>
        <v>270963.3587235821</v>
      </c>
      <c r="K110" s="55"/>
      <c r="L110" s="29"/>
      <c r="M110" s="30"/>
      <c r="N110" s="25">
        <f t="shared" si="31"/>
        <v>73</v>
      </c>
      <c r="O110" s="28">
        <f t="shared" si="32"/>
        <v>272994.0848087225</v>
      </c>
      <c r="P110" s="28">
        <f t="shared" si="19"/>
        <v>3111.327670841301</v>
      </c>
      <c r="Q110" s="28">
        <f t="shared" si="20"/>
        <v>2030.7260851400938</v>
      </c>
      <c r="R110" s="27">
        <f t="shared" si="21"/>
        <v>1080.6015857012071</v>
      </c>
      <c r="S110" s="28">
        <f t="shared" si="22"/>
        <v>270963.3587235824</v>
      </c>
    </row>
    <row r="111" spans="1:19" ht="13.5">
      <c r="A111" s="55"/>
      <c r="B111" s="60">
        <f t="shared" si="23"/>
        <v>74</v>
      </c>
      <c r="C111" s="61">
        <f t="shared" si="24"/>
        <v>42401</v>
      </c>
      <c r="D111" s="63">
        <f t="shared" si="28"/>
        <v>270963.3587235821</v>
      </c>
      <c r="E111" s="63">
        <f t="shared" si="29"/>
        <v>3111.327670841301</v>
      </c>
      <c r="F111" s="24">
        <f t="shared" si="18"/>
        <v>0</v>
      </c>
      <c r="G111" s="63">
        <f t="shared" si="25"/>
        <v>3111.327670841301</v>
      </c>
      <c r="H111" s="63">
        <f t="shared" si="26"/>
        <v>2038.7643758937884</v>
      </c>
      <c r="I111" s="63">
        <f t="shared" si="30"/>
        <v>1072.5632949475125</v>
      </c>
      <c r="J111" s="63">
        <f t="shared" si="27"/>
        <v>268924.5943476883</v>
      </c>
      <c r="K111" s="55"/>
      <c r="L111" s="29"/>
      <c r="M111" s="30"/>
      <c r="N111" s="25">
        <f t="shared" si="31"/>
        <v>74</v>
      </c>
      <c r="O111" s="28">
        <f t="shared" si="32"/>
        <v>270963.3587235824</v>
      </c>
      <c r="P111" s="28">
        <f t="shared" si="19"/>
        <v>3111.327670841301</v>
      </c>
      <c r="Q111" s="28">
        <f t="shared" si="20"/>
        <v>2038.7643758937731</v>
      </c>
      <c r="R111" s="27">
        <f t="shared" si="21"/>
        <v>1072.5632949475278</v>
      </c>
      <c r="S111" s="28">
        <f t="shared" si="22"/>
        <v>268924.59434768866</v>
      </c>
    </row>
    <row r="112" spans="1:19" ht="13.5">
      <c r="A112" s="55"/>
      <c r="B112" s="60">
        <f t="shared" si="23"/>
        <v>75</v>
      </c>
      <c r="C112" s="61">
        <f t="shared" si="24"/>
        <v>42430</v>
      </c>
      <c r="D112" s="63">
        <f t="shared" si="28"/>
        <v>268924.5943476883</v>
      </c>
      <c r="E112" s="63">
        <f t="shared" si="29"/>
        <v>3111.327670841301</v>
      </c>
      <c r="F112" s="24">
        <f t="shared" si="18"/>
        <v>0</v>
      </c>
      <c r="G112" s="63">
        <f t="shared" si="25"/>
        <v>3111.327670841301</v>
      </c>
      <c r="H112" s="63">
        <f t="shared" si="26"/>
        <v>2046.8344848817012</v>
      </c>
      <c r="I112" s="63">
        <f t="shared" si="30"/>
        <v>1064.4931859595997</v>
      </c>
      <c r="J112" s="63">
        <f t="shared" si="27"/>
        <v>266877.7598628066</v>
      </c>
      <c r="K112" s="55"/>
      <c r="L112" s="29"/>
      <c r="M112" s="30"/>
      <c r="N112" s="25">
        <f t="shared" si="31"/>
        <v>75</v>
      </c>
      <c r="O112" s="28">
        <f t="shared" si="32"/>
        <v>268924.59434768866</v>
      </c>
      <c r="P112" s="28">
        <f t="shared" si="19"/>
        <v>3111.327670841301</v>
      </c>
      <c r="Q112" s="28">
        <f t="shared" si="20"/>
        <v>2046.834484881686</v>
      </c>
      <c r="R112" s="27">
        <f t="shared" si="21"/>
        <v>1064.493185959615</v>
      </c>
      <c r="S112" s="28">
        <f t="shared" si="22"/>
        <v>266877.759862807</v>
      </c>
    </row>
    <row r="113" spans="1:19" ht="13.5">
      <c r="A113" s="55"/>
      <c r="B113" s="60">
        <f t="shared" si="23"/>
        <v>76</v>
      </c>
      <c r="C113" s="61">
        <f t="shared" si="24"/>
        <v>42461</v>
      </c>
      <c r="D113" s="63">
        <f t="shared" si="28"/>
        <v>266877.7598628066</v>
      </c>
      <c r="E113" s="63">
        <f t="shared" si="29"/>
        <v>3111.327670841301</v>
      </c>
      <c r="F113" s="24">
        <f t="shared" si="18"/>
        <v>0</v>
      </c>
      <c r="G113" s="63">
        <f t="shared" si="25"/>
        <v>3111.327670841301</v>
      </c>
      <c r="H113" s="63">
        <f t="shared" si="26"/>
        <v>2054.936538051025</v>
      </c>
      <c r="I113" s="63">
        <f t="shared" si="30"/>
        <v>1056.391132790276</v>
      </c>
      <c r="J113" s="63">
        <f t="shared" si="27"/>
        <v>264822.8233247556</v>
      </c>
      <c r="K113" s="55"/>
      <c r="L113" s="29"/>
      <c r="M113" s="30"/>
      <c r="N113" s="25">
        <f t="shared" si="31"/>
        <v>76</v>
      </c>
      <c r="O113" s="28">
        <f t="shared" si="32"/>
        <v>266877.759862807</v>
      </c>
      <c r="P113" s="28">
        <f t="shared" si="19"/>
        <v>3111.327670841301</v>
      </c>
      <c r="Q113" s="28">
        <f t="shared" si="20"/>
        <v>2054.936538051009</v>
      </c>
      <c r="R113" s="27">
        <f t="shared" si="21"/>
        <v>1056.3911327902917</v>
      </c>
      <c r="S113" s="28">
        <f t="shared" si="22"/>
        <v>264822.823324756</v>
      </c>
    </row>
    <row r="114" spans="1:19" ht="13.5">
      <c r="A114" s="55"/>
      <c r="B114" s="60">
        <f t="shared" si="23"/>
        <v>77</v>
      </c>
      <c r="C114" s="61">
        <f t="shared" si="24"/>
        <v>42491</v>
      </c>
      <c r="D114" s="63">
        <f t="shared" si="28"/>
        <v>264822.8233247556</v>
      </c>
      <c r="E114" s="63">
        <f t="shared" si="29"/>
        <v>3111.327670841301</v>
      </c>
      <c r="F114" s="24">
        <f t="shared" si="18"/>
        <v>0</v>
      </c>
      <c r="G114" s="63">
        <f t="shared" si="25"/>
        <v>3111.327670841301</v>
      </c>
      <c r="H114" s="63">
        <f t="shared" si="26"/>
        <v>2063.070661847477</v>
      </c>
      <c r="I114" s="63">
        <f t="shared" si="30"/>
        <v>1048.2570089938242</v>
      </c>
      <c r="J114" s="63">
        <f t="shared" si="27"/>
        <v>262759.7526629081</v>
      </c>
      <c r="K114" s="55"/>
      <c r="L114" s="29"/>
      <c r="M114" s="30"/>
      <c r="N114" s="25">
        <f t="shared" si="31"/>
        <v>77</v>
      </c>
      <c r="O114" s="28">
        <f t="shared" si="32"/>
        <v>264822.823324756</v>
      </c>
      <c r="P114" s="28">
        <f t="shared" si="19"/>
        <v>3111.327670841301</v>
      </c>
      <c r="Q114" s="28">
        <f t="shared" si="20"/>
        <v>2063.0706618474605</v>
      </c>
      <c r="R114" s="27">
        <f t="shared" si="21"/>
        <v>1048.2570089938404</v>
      </c>
      <c r="S114" s="28">
        <f t="shared" si="22"/>
        <v>262759.7526629085</v>
      </c>
    </row>
    <row r="115" spans="1:19" ht="13.5">
      <c r="A115" s="55"/>
      <c r="B115" s="60">
        <f t="shared" si="23"/>
        <v>78</v>
      </c>
      <c r="C115" s="61">
        <f t="shared" si="24"/>
        <v>42522</v>
      </c>
      <c r="D115" s="63">
        <f t="shared" si="28"/>
        <v>262759.7526629081</v>
      </c>
      <c r="E115" s="63">
        <f t="shared" si="29"/>
        <v>3111.327670841301</v>
      </c>
      <c r="F115" s="24">
        <f t="shared" si="18"/>
        <v>0</v>
      </c>
      <c r="G115" s="63">
        <f t="shared" si="25"/>
        <v>3111.327670841301</v>
      </c>
      <c r="H115" s="63">
        <f t="shared" si="26"/>
        <v>2071.23698321729</v>
      </c>
      <c r="I115" s="63">
        <f t="shared" si="30"/>
        <v>1040.0906876240113</v>
      </c>
      <c r="J115" s="63">
        <f t="shared" si="27"/>
        <v>260688.5156796908</v>
      </c>
      <c r="K115" s="55"/>
      <c r="L115" s="29"/>
      <c r="M115" s="30"/>
      <c r="N115" s="25">
        <f t="shared" si="31"/>
        <v>78</v>
      </c>
      <c r="O115" s="28">
        <f t="shared" si="32"/>
        <v>262759.7526629085</v>
      </c>
      <c r="P115" s="28">
        <f t="shared" si="19"/>
        <v>3111.327670841301</v>
      </c>
      <c r="Q115" s="28">
        <f t="shared" si="20"/>
        <v>2071.2369832172735</v>
      </c>
      <c r="R115" s="27">
        <f t="shared" si="21"/>
        <v>1040.0906876240272</v>
      </c>
      <c r="S115" s="28">
        <f t="shared" si="22"/>
        <v>260688.51567969125</v>
      </c>
    </row>
    <row r="116" spans="1:19" ht="13.5">
      <c r="A116" s="55"/>
      <c r="B116" s="60">
        <f t="shared" si="23"/>
        <v>79</v>
      </c>
      <c r="C116" s="61">
        <f t="shared" si="24"/>
        <v>42552</v>
      </c>
      <c r="D116" s="63">
        <f t="shared" si="28"/>
        <v>260688.5156796908</v>
      </c>
      <c r="E116" s="63">
        <f t="shared" si="29"/>
        <v>3111.327670841301</v>
      </c>
      <c r="F116" s="24">
        <f t="shared" si="18"/>
        <v>0</v>
      </c>
      <c r="G116" s="63">
        <f t="shared" si="25"/>
        <v>3111.327670841301</v>
      </c>
      <c r="H116" s="63">
        <f t="shared" si="26"/>
        <v>2079.4356296091914</v>
      </c>
      <c r="I116" s="63">
        <f t="shared" si="30"/>
        <v>1031.8920412321095</v>
      </c>
      <c r="J116" s="63">
        <f t="shared" si="27"/>
        <v>258609.08005008163</v>
      </c>
      <c r="K116" s="55"/>
      <c r="L116" s="29"/>
      <c r="M116" s="30"/>
      <c r="N116" s="25">
        <f t="shared" si="31"/>
        <v>79</v>
      </c>
      <c r="O116" s="28">
        <f t="shared" si="32"/>
        <v>260688.51567969125</v>
      </c>
      <c r="P116" s="28">
        <f t="shared" si="19"/>
        <v>3111.327670841301</v>
      </c>
      <c r="Q116" s="28">
        <f t="shared" si="20"/>
        <v>2079.4356296091746</v>
      </c>
      <c r="R116" s="27">
        <f t="shared" si="21"/>
        <v>1031.8920412321263</v>
      </c>
      <c r="S116" s="28">
        <f t="shared" si="22"/>
        <v>258609.08005008206</v>
      </c>
    </row>
    <row r="117" spans="1:19" ht="13.5">
      <c r="A117" s="55"/>
      <c r="B117" s="60">
        <f t="shared" si="23"/>
        <v>80</v>
      </c>
      <c r="C117" s="61">
        <f t="shared" si="24"/>
        <v>42583</v>
      </c>
      <c r="D117" s="63">
        <f t="shared" si="28"/>
        <v>258609.08005008163</v>
      </c>
      <c r="E117" s="63">
        <f t="shared" si="29"/>
        <v>3111.327670841301</v>
      </c>
      <c r="F117" s="24">
        <f t="shared" si="18"/>
        <v>0</v>
      </c>
      <c r="G117" s="63">
        <f t="shared" si="25"/>
        <v>3111.327670841301</v>
      </c>
      <c r="H117" s="63">
        <f t="shared" si="26"/>
        <v>2087.6667289763946</v>
      </c>
      <c r="I117" s="63">
        <f t="shared" si="30"/>
        <v>1023.6609418649065</v>
      </c>
      <c r="J117" s="63">
        <f t="shared" si="27"/>
        <v>256521.41332110524</v>
      </c>
      <c r="K117" s="55"/>
      <c r="L117" s="29"/>
      <c r="M117" s="30"/>
      <c r="N117" s="25">
        <f t="shared" si="31"/>
        <v>80</v>
      </c>
      <c r="O117" s="28">
        <f t="shared" si="32"/>
        <v>258609.08005008206</v>
      </c>
      <c r="P117" s="28">
        <f t="shared" si="19"/>
        <v>3111.327670841301</v>
      </c>
      <c r="Q117" s="28">
        <f t="shared" si="20"/>
        <v>2087.6667289763777</v>
      </c>
      <c r="R117" s="27">
        <f t="shared" si="21"/>
        <v>1023.6609418649232</v>
      </c>
      <c r="S117" s="28">
        <f t="shared" si="22"/>
        <v>256521.41332110568</v>
      </c>
    </row>
    <row r="118" spans="1:19" ht="13.5">
      <c r="A118" s="55"/>
      <c r="B118" s="60">
        <f t="shared" si="23"/>
        <v>81</v>
      </c>
      <c r="C118" s="61">
        <f t="shared" si="24"/>
        <v>42614</v>
      </c>
      <c r="D118" s="63">
        <f t="shared" si="28"/>
        <v>256521.41332110524</v>
      </c>
      <c r="E118" s="63">
        <f t="shared" si="29"/>
        <v>3111.327670841301</v>
      </c>
      <c r="F118" s="24">
        <f t="shared" si="18"/>
        <v>0</v>
      </c>
      <c r="G118" s="63">
        <f t="shared" si="25"/>
        <v>3111.327670841301</v>
      </c>
      <c r="H118" s="63">
        <f t="shared" si="26"/>
        <v>2095.9304097785925</v>
      </c>
      <c r="I118" s="63">
        <f t="shared" si="30"/>
        <v>1015.3972610627083</v>
      </c>
      <c r="J118" s="63">
        <f t="shared" si="27"/>
        <v>254425.48291132666</v>
      </c>
      <c r="K118" s="55"/>
      <c r="L118" s="29"/>
      <c r="M118" s="30"/>
      <c r="N118" s="25">
        <f t="shared" si="31"/>
        <v>81</v>
      </c>
      <c r="O118" s="28">
        <f t="shared" si="32"/>
        <v>256521.41332110568</v>
      </c>
      <c r="P118" s="28">
        <f t="shared" si="19"/>
        <v>3111.327670841301</v>
      </c>
      <c r="Q118" s="28">
        <f t="shared" si="20"/>
        <v>2095.9304097785753</v>
      </c>
      <c r="R118" s="27">
        <f t="shared" si="21"/>
        <v>1015.3972610627254</v>
      </c>
      <c r="S118" s="28">
        <f t="shared" si="22"/>
        <v>254425.4829113271</v>
      </c>
    </row>
    <row r="119" spans="1:19" ht="13.5">
      <c r="A119" s="55"/>
      <c r="B119" s="60">
        <f t="shared" si="23"/>
        <v>82</v>
      </c>
      <c r="C119" s="61">
        <f t="shared" si="24"/>
        <v>42644</v>
      </c>
      <c r="D119" s="63">
        <f t="shared" si="28"/>
        <v>254425.48291132666</v>
      </c>
      <c r="E119" s="63">
        <f t="shared" si="29"/>
        <v>3111.327670841301</v>
      </c>
      <c r="F119" s="24">
        <f t="shared" si="18"/>
        <v>0</v>
      </c>
      <c r="G119" s="63">
        <f t="shared" si="25"/>
        <v>3111.327670841301</v>
      </c>
      <c r="H119" s="63">
        <f t="shared" si="26"/>
        <v>2104.2268009839663</v>
      </c>
      <c r="I119" s="63">
        <f t="shared" si="30"/>
        <v>1007.1008698573347</v>
      </c>
      <c r="J119" s="63">
        <f t="shared" si="27"/>
        <v>252321.25611034269</v>
      </c>
      <c r="K119" s="55"/>
      <c r="L119" s="29"/>
      <c r="M119" s="30"/>
      <c r="N119" s="25">
        <f t="shared" si="31"/>
        <v>82</v>
      </c>
      <c r="O119" s="28">
        <f t="shared" si="32"/>
        <v>254425.4829113271</v>
      </c>
      <c r="P119" s="28">
        <f t="shared" si="19"/>
        <v>3111.327670841301</v>
      </c>
      <c r="Q119" s="28">
        <f t="shared" si="20"/>
        <v>2104.2268009839486</v>
      </c>
      <c r="R119" s="27">
        <f t="shared" si="21"/>
        <v>1007.1008698573524</v>
      </c>
      <c r="S119" s="28">
        <f t="shared" si="22"/>
        <v>252321.25611034315</v>
      </c>
    </row>
    <row r="120" spans="1:19" ht="13.5">
      <c r="A120" s="55"/>
      <c r="B120" s="60">
        <f t="shared" si="23"/>
        <v>83</v>
      </c>
      <c r="C120" s="61">
        <f t="shared" si="24"/>
        <v>42675</v>
      </c>
      <c r="D120" s="63">
        <f t="shared" si="28"/>
        <v>252321.25611034269</v>
      </c>
      <c r="E120" s="63">
        <f t="shared" si="29"/>
        <v>3111.327670841301</v>
      </c>
      <c r="F120" s="24">
        <f t="shared" si="18"/>
        <v>0</v>
      </c>
      <c r="G120" s="63">
        <f t="shared" si="25"/>
        <v>3111.327670841301</v>
      </c>
      <c r="H120" s="63">
        <f t="shared" si="26"/>
        <v>2112.5560320711943</v>
      </c>
      <c r="I120" s="63">
        <f t="shared" si="30"/>
        <v>998.7716387701065</v>
      </c>
      <c r="J120" s="63">
        <f t="shared" si="27"/>
        <v>250208.7000782715</v>
      </c>
      <c r="K120" s="55"/>
      <c r="L120" s="29"/>
      <c r="M120" s="30"/>
      <c r="N120" s="25">
        <f t="shared" si="31"/>
        <v>83</v>
      </c>
      <c r="O120" s="28">
        <f t="shared" si="32"/>
        <v>252321.25611034315</v>
      </c>
      <c r="P120" s="28">
        <f t="shared" si="19"/>
        <v>3111.327670841301</v>
      </c>
      <c r="Q120" s="28">
        <f t="shared" si="20"/>
        <v>2112.556032071176</v>
      </c>
      <c r="R120" s="27">
        <f t="shared" si="21"/>
        <v>998.7716387701247</v>
      </c>
      <c r="S120" s="28">
        <f t="shared" si="22"/>
        <v>250208.70007827197</v>
      </c>
    </row>
    <row r="121" spans="1:19" ht="13.5">
      <c r="A121" s="55"/>
      <c r="B121" s="60">
        <f t="shared" si="23"/>
        <v>84</v>
      </c>
      <c r="C121" s="61">
        <f t="shared" si="24"/>
        <v>42705</v>
      </c>
      <c r="D121" s="63">
        <f t="shared" si="28"/>
        <v>250208.7000782715</v>
      </c>
      <c r="E121" s="63">
        <f t="shared" si="29"/>
        <v>3111.327670841301</v>
      </c>
      <c r="F121" s="24">
        <f t="shared" si="18"/>
        <v>0</v>
      </c>
      <c r="G121" s="63">
        <f t="shared" si="25"/>
        <v>3111.327670841301</v>
      </c>
      <c r="H121" s="63">
        <f t="shared" si="26"/>
        <v>2120.918233031476</v>
      </c>
      <c r="I121" s="63">
        <f t="shared" si="30"/>
        <v>990.4094378098247</v>
      </c>
      <c r="J121" s="63">
        <f t="shared" si="27"/>
        <v>248087.78184524004</v>
      </c>
      <c r="K121" s="55"/>
      <c r="L121" s="29"/>
      <c r="M121" s="30"/>
      <c r="N121" s="25">
        <f t="shared" si="31"/>
        <v>84</v>
      </c>
      <c r="O121" s="28">
        <f t="shared" si="32"/>
        <v>250208.70007827197</v>
      </c>
      <c r="P121" s="28">
        <f t="shared" si="19"/>
        <v>3111.327670841301</v>
      </c>
      <c r="Q121" s="28">
        <f t="shared" si="20"/>
        <v>2120.9182330314584</v>
      </c>
      <c r="R121" s="27">
        <f t="shared" si="21"/>
        <v>990.4094378098425</v>
      </c>
      <c r="S121" s="28">
        <f t="shared" si="22"/>
        <v>248087.7818452405</v>
      </c>
    </row>
    <row r="122" spans="1:19" ht="13.5">
      <c r="A122" s="55"/>
      <c r="B122" s="60">
        <f t="shared" si="23"/>
        <v>85</v>
      </c>
      <c r="C122" s="61">
        <f t="shared" si="24"/>
        <v>42736</v>
      </c>
      <c r="D122" s="63">
        <f t="shared" si="28"/>
        <v>248087.78184524004</v>
      </c>
      <c r="E122" s="63">
        <f t="shared" si="29"/>
        <v>3111.327670841301</v>
      </c>
      <c r="F122" s="24">
        <f t="shared" si="18"/>
        <v>0</v>
      </c>
      <c r="G122" s="63">
        <f t="shared" si="25"/>
        <v>3111.327670841301</v>
      </c>
      <c r="H122" s="63">
        <f t="shared" si="26"/>
        <v>2129.313534370559</v>
      </c>
      <c r="I122" s="63">
        <f t="shared" si="30"/>
        <v>982.0141364707418</v>
      </c>
      <c r="J122" s="63">
        <f t="shared" si="27"/>
        <v>245958.46831086947</v>
      </c>
      <c r="K122" s="55"/>
      <c r="L122" s="29"/>
      <c r="M122" s="30"/>
      <c r="N122" s="25">
        <f t="shared" si="31"/>
        <v>85</v>
      </c>
      <c r="O122" s="28">
        <f t="shared" si="32"/>
        <v>248087.7818452405</v>
      </c>
      <c r="P122" s="28">
        <f t="shared" si="19"/>
        <v>3111.327670841301</v>
      </c>
      <c r="Q122" s="28">
        <f t="shared" si="20"/>
        <v>2129.3135343705403</v>
      </c>
      <c r="R122" s="27">
        <f t="shared" si="21"/>
        <v>982.0141364707606</v>
      </c>
      <c r="S122" s="28">
        <f t="shared" si="22"/>
        <v>245958.46831086997</v>
      </c>
    </row>
    <row r="123" spans="1:19" ht="13.5">
      <c r="A123" s="55"/>
      <c r="B123" s="60">
        <f t="shared" si="23"/>
        <v>86</v>
      </c>
      <c r="C123" s="61">
        <f t="shared" si="24"/>
        <v>42767</v>
      </c>
      <c r="D123" s="63">
        <f t="shared" si="28"/>
        <v>245958.46831086947</v>
      </c>
      <c r="E123" s="63">
        <f t="shared" si="29"/>
        <v>3111.327670841301</v>
      </c>
      <c r="F123" s="24">
        <f t="shared" si="18"/>
        <v>0</v>
      </c>
      <c r="G123" s="63">
        <f t="shared" si="25"/>
        <v>3111.327670841301</v>
      </c>
      <c r="H123" s="63">
        <f t="shared" si="26"/>
        <v>2137.7420671107757</v>
      </c>
      <c r="I123" s="63">
        <f t="shared" si="30"/>
        <v>973.5856037305251</v>
      </c>
      <c r="J123" s="63">
        <f t="shared" si="27"/>
        <v>243820.7262437587</v>
      </c>
      <c r="K123" s="55"/>
      <c r="L123" s="29"/>
      <c r="M123" s="30"/>
      <c r="N123" s="25">
        <f t="shared" si="31"/>
        <v>86</v>
      </c>
      <c r="O123" s="28">
        <f t="shared" si="32"/>
        <v>245958.46831086997</v>
      </c>
      <c r="P123" s="28">
        <f t="shared" si="19"/>
        <v>3111.327670841301</v>
      </c>
      <c r="Q123" s="28">
        <f t="shared" si="20"/>
        <v>2137.7420671107575</v>
      </c>
      <c r="R123" s="27">
        <f t="shared" si="21"/>
        <v>973.5856037305433</v>
      </c>
      <c r="S123" s="28">
        <f t="shared" si="22"/>
        <v>243820.7262437592</v>
      </c>
    </row>
    <row r="124" spans="1:19" ht="13.5">
      <c r="A124" s="55"/>
      <c r="B124" s="60">
        <f t="shared" si="23"/>
        <v>87</v>
      </c>
      <c r="C124" s="61">
        <f t="shared" si="24"/>
        <v>42795</v>
      </c>
      <c r="D124" s="63">
        <f t="shared" si="28"/>
        <v>243820.7262437587</v>
      </c>
      <c r="E124" s="63">
        <f t="shared" si="29"/>
        <v>3111.327670841301</v>
      </c>
      <c r="F124" s="24">
        <f t="shared" si="18"/>
        <v>0</v>
      </c>
      <c r="G124" s="63">
        <f t="shared" si="25"/>
        <v>3111.327670841301</v>
      </c>
      <c r="H124" s="63">
        <f t="shared" si="26"/>
        <v>2146.2039627930894</v>
      </c>
      <c r="I124" s="63">
        <f t="shared" si="30"/>
        <v>965.1237080482115</v>
      </c>
      <c r="J124" s="63">
        <f t="shared" si="27"/>
        <v>241674.5222809656</v>
      </c>
      <c r="K124" s="55"/>
      <c r="L124" s="29"/>
      <c r="M124" s="30"/>
      <c r="N124" s="25">
        <f t="shared" si="31"/>
        <v>87</v>
      </c>
      <c r="O124" s="28">
        <f t="shared" si="32"/>
        <v>243820.7262437592</v>
      </c>
      <c r="P124" s="28">
        <f t="shared" si="19"/>
        <v>3111.327670841301</v>
      </c>
      <c r="Q124" s="28">
        <f t="shared" si="20"/>
        <v>2146.2039627930703</v>
      </c>
      <c r="R124" s="27">
        <f t="shared" si="21"/>
        <v>965.1237080482305</v>
      </c>
      <c r="S124" s="28">
        <f t="shared" si="22"/>
        <v>241674.52228096614</v>
      </c>
    </row>
    <row r="125" spans="1:19" ht="13.5">
      <c r="A125" s="55"/>
      <c r="B125" s="60">
        <f t="shared" si="23"/>
        <v>88</v>
      </c>
      <c r="C125" s="61">
        <f t="shared" si="24"/>
        <v>42826</v>
      </c>
      <c r="D125" s="63">
        <f t="shared" si="28"/>
        <v>241674.5222809656</v>
      </c>
      <c r="E125" s="63">
        <f t="shared" si="29"/>
        <v>3111.327670841301</v>
      </c>
      <c r="F125" s="24">
        <f t="shared" si="18"/>
        <v>0</v>
      </c>
      <c r="G125" s="63">
        <f t="shared" si="25"/>
        <v>3111.327670841301</v>
      </c>
      <c r="H125" s="63">
        <f t="shared" si="26"/>
        <v>2154.6993534791454</v>
      </c>
      <c r="I125" s="63">
        <f t="shared" si="30"/>
        <v>956.6283173621555</v>
      </c>
      <c r="J125" s="63">
        <f t="shared" si="27"/>
        <v>239519.82292748647</v>
      </c>
      <c r="K125" s="55"/>
      <c r="L125" s="29"/>
      <c r="M125" s="30"/>
      <c r="N125" s="25">
        <f t="shared" si="31"/>
        <v>88</v>
      </c>
      <c r="O125" s="28">
        <f t="shared" si="32"/>
        <v>241674.52228096614</v>
      </c>
      <c r="P125" s="28">
        <f t="shared" si="19"/>
        <v>3111.327670841301</v>
      </c>
      <c r="Q125" s="28">
        <f t="shared" si="20"/>
        <v>2154.6993534791263</v>
      </c>
      <c r="R125" s="27">
        <f t="shared" si="21"/>
        <v>956.6283173621748</v>
      </c>
      <c r="S125" s="28">
        <f t="shared" si="22"/>
        <v>239519.822927487</v>
      </c>
    </row>
    <row r="126" spans="1:19" ht="13.5">
      <c r="A126" s="55"/>
      <c r="B126" s="60">
        <f t="shared" si="23"/>
        <v>89</v>
      </c>
      <c r="C126" s="61">
        <f t="shared" si="24"/>
        <v>42856</v>
      </c>
      <c r="D126" s="63">
        <f t="shared" si="28"/>
        <v>239519.82292748647</v>
      </c>
      <c r="E126" s="63">
        <f t="shared" si="29"/>
        <v>3111.327670841301</v>
      </c>
      <c r="F126" s="24">
        <f t="shared" si="18"/>
        <v>0</v>
      </c>
      <c r="G126" s="63">
        <f t="shared" si="25"/>
        <v>3111.327670841301</v>
      </c>
      <c r="H126" s="63">
        <f t="shared" si="26"/>
        <v>2163.2283717533337</v>
      </c>
      <c r="I126" s="63">
        <f t="shared" si="30"/>
        <v>948.0992990879673</v>
      </c>
      <c r="J126" s="63">
        <f t="shared" si="27"/>
        <v>237356.59455573314</v>
      </c>
      <c r="K126" s="55"/>
      <c r="L126" s="29"/>
      <c r="M126" s="30"/>
      <c r="N126" s="25">
        <f t="shared" si="31"/>
        <v>89</v>
      </c>
      <c r="O126" s="28">
        <f t="shared" si="32"/>
        <v>239519.822927487</v>
      </c>
      <c r="P126" s="28">
        <f t="shared" si="19"/>
        <v>3111.327670841301</v>
      </c>
      <c r="Q126" s="28">
        <f t="shared" si="20"/>
        <v>2163.228371753314</v>
      </c>
      <c r="R126" s="27">
        <f t="shared" si="21"/>
        <v>948.0992990879869</v>
      </c>
      <c r="S126" s="28">
        <f t="shared" si="22"/>
        <v>237356.59455573367</v>
      </c>
    </row>
    <row r="127" spans="1:19" ht="13.5">
      <c r="A127" s="55"/>
      <c r="B127" s="60">
        <f t="shared" si="23"/>
        <v>90</v>
      </c>
      <c r="C127" s="61">
        <f t="shared" si="24"/>
        <v>42887</v>
      </c>
      <c r="D127" s="63">
        <f t="shared" si="28"/>
        <v>237356.59455573314</v>
      </c>
      <c r="E127" s="63">
        <f t="shared" si="29"/>
        <v>3111.327670841301</v>
      </c>
      <c r="F127" s="24">
        <f t="shared" si="18"/>
        <v>0</v>
      </c>
      <c r="G127" s="63">
        <f t="shared" si="25"/>
        <v>3111.327670841301</v>
      </c>
      <c r="H127" s="63">
        <f t="shared" si="26"/>
        <v>2171.7911507248573</v>
      </c>
      <c r="I127" s="63">
        <f t="shared" si="30"/>
        <v>939.5365201164437</v>
      </c>
      <c r="J127" s="63">
        <f t="shared" si="27"/>
        <v>235184.80340500828</v>
      </c>
      <c r="K127" s="55"/>
      <c r="L127" s="29"/>
      <c r="M127" s="30"/>
      <c r="N127" s="25">
        <f t="shared" si="31"/>
        <v>90</v>
      </c>
      <c r="O127" s="28">
        <f t="shared" si="32"/>
        <v>237356.59455573367</v>
      </c>
      <c r="P127" s="28">
        <f t="shared" si="19"/>
        <v>3111.327670841301</v>
      </c>
      <c r="Q127" s="28">
        <f t="shared" si="20"/>
        <v>2171.7911507248373</v>
      </c>
      <c r="R127" s="27">
        <f t="shared" si="21"/>
        <v>939.5365201164634</v>
      </c>
      <c r="S127" s="28">
        <f t="shared" si="22"/>
        <v>235184.80340500883</v>
      </c>
    </row>
    <row r="128" spans="1:19" ht="13.5">
      <c r="A128" s="55"/>
      <c r="B128" s="60">
        <f t="shared" si="23"/>
        <v>91</v>
      </c>
      <c r="C128" s="61">
        <f t="shared" si="24"/>
        <v>42917</v>
      </c>
      <c r="D128" s="63">
        <f t="shared" si="28"/>
        <v>235184.80340500828</v>
      </c>
      <c r="E128" s="63">
        <f t="shared" si="29"/>
        <v>3111.327670841301</v>
      </c>
      <c r="F128" s="24">
        <f t="shared" si="18"/>
        <v>0</v>
      </c>
      <c r="G128" s="63">
        <f t="shared" si="25"/>
        <v>3111.327670841301</v>
      </c>
      <c r="H128" s="63">
        <f t="shared" si="26"/>
        <v>2180.38782402981</v>
      </c>
      <c r="I128" s="63">
        <f t="shared" si="30"/>
        <v>930.9398468114911</v>
      </c>
      <c r="J128" s="63">
        <f t="shared" si="27"/>
        <v>233004.41558097847</v>
      </c>
      <c r="K128" s="55"/>
      <c r="L128" s="29"/>
      <c r="M128" s="30"/>
      <c r="N128" s="25">
        <f t="shared" si="31"/>
        <v>91</v>
      </c>
      <c r="O128" s="28">
        <f t="shared" si="32"/>
        <v>235184.80340500883</v>
      </c>
      <c r="P128" s="28">
        <f t="shared" si="19"/>
        <v>3111.327670841301</v>
      </c>
      <c r="Q128" s="28">
        <f t="shared" si="20"/>
        <v>2180.38782402979</v>
      </c>
      <c r="R128" s="27">
        <f t="shared" si="21"/>
        <v>930.939846811511</v>
      </c>
      <c r="S128" s="28">
        <f t="shared" si="22"/>
        <v>233004.41558097905</v>
      </c>
    </row>
    <row r="129" spans="1:19" ht="13.5">
      <c r="A129" s="55"/>
      <c r="B129" s="60">
        <f t="shared" si="23"/>
        <v>92</v>
      </c>
      <c r="C129" s="61">
        <f t="shared" si="24"/>
        <v>42948</v>
      </c>
      <c r="D129" s="63">
        <f t="shared" si="28"/>
        <v>233004.41558097847</v>
      </c>
      <c r="E129" s="63">
        <f t="shared" si="29"/>
        <v>3111.327670841301</v>
      </c>
      <c r="F129" s="24">
        <f t="shared" si="18"/>
        <v>0</v>
      </c>
      <c r="G129" s="63">
        <f t="shared" si="25"/>
        <v>3111.327670841301</v>
      </c>
      <c r="H129" s="63">
        <f t="shared" si="26"/>
        <v>2189.0185258332613</v>
      </c>
      <c r="I129" s="63">
        <f t="shared" si="30"/>
        <v>922.3091450080398</v>
      </c>
      <c r="J129" s="63">
        <f t="shared" si="27"/>
        <v>230815.3970551452</v>
      </c>
      <c r="K129" s="55"/>
      <c r="L129" s="29"/>
      <c r="M129" s="30"/>
      <c r="N129" s="25">
        <f t="shared" si="31"/>
        <v>92</v>
      </c>
      <c r="O129" s="28">
        <f t="shared" si="32"/>
        <v>233004.41558097905</v>
      </c>
      <c r="P129" s="28">
        <f t="shared" si="19"/>
        <v>3111.327670841301</v>
      </c>
      <c r="Q129" s="28">
        <f t="shared" si="20"/>
        <v>2189.018525833241</v>
      </c>
      <c r="R129" s="27">
        <f t="shared" si="21"/>
        <v>922.3091450080602</v>
      </c>
      <c r="S129" s="28">
        <f t="shared" si="22"/>
        <v>230815.39705514582</v>
      </c>
    </row>
    <row r="130" spans="1:19" ht="13.5">
      <c r="A130" s="55"/>
      <c r="B130" s="60">
        <f t="shared" si="23"/>
        <v>93</v>
      </c>
      <c r="C130" s="61">
        <f t="shared" si="24"/>
        <v>42979</v>
      </c>
      <c r="D130" s="63">
        <f t="shared" si="28"/>
        <v>230815.3970551452</v>
      </c>
      <c r="E130" s="63">
        <f t="shared" si="29"/>
        <v>3111.327670841301</v>
      </c>
      <c r="F130" s="24">
        <f t="shared" si="18"/>
        <v>0</v>
      </c>
      <c r="G130" s="63">
        <f t="shared" si="25"/>
        <v>3111.327670841301</v>
      </c>
      <c r="H130" s="63">
        <f t="shared" si="26"/>
        <v>2197.683390831351</v>
      </c>
      <c r="I130" s="63">
        <f t="shared" si="30"/>
        <v>913.6442800099499</v>
      </c>
      <c r="J130" s="63">
        <f t="shared" si="27"/>
        <v>228617.71366431387</v>
      </c>
      <c r="K130" s="55"/>
      <c r="L130" s="29"/>
      <c r="M130" s="30"/>
      <c r="N130" s="25">
        <f t="shared" si="31"/>
        <v>93</v>
      </c>
      <c r="O130" s="28">
        <f t="shared" si="32"/>
        <v>230815.39705514582</v>
      </c>
      <c r="P130" s="28">
        <f t="shared" si="19"/>
        <v>3111.327670841301</v>
      </c>
      <c r="Q130" s="28">
        <f t="shared" si="20"/>
        <v>2197.6833908313306</v>
      </c>
      <c r="R130" s="27">
        <f t="shared" si="21"/>
        <v>913.6442800099702</v>
      </c>
      <c r="S130" s="28">
        <f t="shared" si="22"/>
        <v>228617.71366431448</v>
      </c>
    </row>
    <row r="131" spans="1:19" ht="13.5">
      <c r="A131" s="55"/>
      <c r="B131" s="60">
        <f t="shared" si="23"/>
        <v>94</v>
      </c>
      <c r="C131" s="61">
        <f t="shared" si="24"/>
        <v>43009</v>
      </c>
      <c r="D131" s="63">
        <f t="shared" si="28"/>
        <v>228617.71366431387</v>
      </c>
      <c r="E131" s="63">
        <f t="shared" si="29"/>
        <v>3111.327670841301</v>
      </c>
      <c r="F131" s="24">
        <f t="shared" si="18"/>
        <v>0</v>
      </c>
      <c r="G131" s="63">
        <f t="shared" si="25"/>
        <v>3111.327670841301</v>
      </c>
      <c r="H131" s="63">
        <f t="shared" si="26"/>
        <v>2206.382554253392</v>
      </c>
      <c r="I131" s="63">
        <f t="shared" si="30"/>
        <v>904.9451165879091</v>
      </c>
      <c r="J131" s="63">
        <f t="shared" si="27"/>
        <v>226411.33111006048</v>
      </c>
      <c r="K131" s="55"/>
      <c r="L131" s="29"/>
      <c r="M131" s="30"/>
      <c r="N131" s="25">
        <f t="shared" si="31"/>
        <v>94</v>
      </c>
      <c r="O131" s="28">
        <f t="shared" si="32"/>
        <v>228617.71366431448</v>
      </c>
      <c r="P131" s="28">
        <f t="shared" si="19"/>
        <v>3111.327670841301</v>
      </c>
      <c r="Q131" s="28">
        <f t="shared" si="20"/>
        <v>2206.382554253371</v>
      </c>
      <c r="R131" s="27">
        <f t="shared" si="21"/>
        <v>904.94511658793</v>
      </c>
      <c r="S131" s="28">
        <f t="shared" si="22"/>
        <v>226411.33111006112</v>
      </c>
    </row>
    <row r="132" spans="1:19" ht="13.5">
      <c r="A132" s="55"/>
      <c r="B132" s="60">
        <f t="shared" si="23"/>
        <v>95</v>
      </c>
      <c r="C132" s="61">
        <f t="shared" si="24"/>
        <v>43040</v>
      </c>
      <c r="D132" s="63">
        <f t="shared" si="28"/>
        <v>226411.33111006048</v>
      </c>
      <c r="E132" s="63">
        <f t="shared" si="29"/>
        <v>3111.327670841301</v>
      </c>
      <c r="F132" s="24">
        <f t="shared" si="18"/>
        <v>0</v>
      </c>
      <c r="G132" s="63">
        <f t="shared" si="25"/>
        <v>3111.327670841301</v>
      </c>
      <c r="H132" s="63">
        <f t="shared" si="26"/>
        <v>2215.1161518639783</v>
      </c>
      <c r="I132" s="63">
        <f t="shared" si="30"/>
        <v>896.2115189773227</v>
      </c>
      <c r="J132" s="63">
        <f t="shared" si="27"/>
        <v>224196.2149581965</v>
      </c>
      <c r="K132" s="55"/>
      <c r="L132" s="29"/>
      <c r="M132" s="30"/>
      <c r="N132" s="25">
        <f t="shared" si="31"/>
        <v>95</v>
      </c>
      <c r="O132" s="28">
        <f t="shared" si="32"/>
        <v>226411.33111006112</v>
      </c>
      <c r="P132" s="28">
        <f t="shared" si="19"/>
        <v>3111.327670841301</v>
      </c>
      <c r="Q132" s="28">
        <f t="shared" si="20"/>
        <v>2215.1161518639565</v>
      </c>
      <c r="R132" s="27">
        <f t="shared" si="21"/>
        <v>896.2115189773443</v>
      </c>
      <c r="S132" s="28">
        <f t="shared" si="22"/>
        <v>224196.21495819715</v>
      </c>
    </row>
    <row r="133" spans="1:19" ht="13.5">
      <c r="A133" s="55"/>
      <c r="B133" s="60">
        <f t="shared" si="23"/>
        <v>96</v>
      </c>
      <c r="C133" s="61">
        <f t="shared" si="24"/>
        <v>43070</v>
      </c>
      <c r="D133" s="63">
        <f t="shared" si="28"/>
        <v>224196.2149581965</v>
      </c>
      <c r="E133" s="63">
        <f t="shared" si="29"/>
        <v>3111.327670841301</v>
      </c>
      <c r="F133" s="24">
        <f t="shared" si="18"/>
        <v>0</v>
      </c>
      <c r="G133" s="63">
        <f t="shared" si="25"/>
        <v>3111.327670841301</v>
      </c>
      <c r="H133" s="63">
        <f t="shared" si="26"/>
        <v>2223.8843199651064</v>
      </c>
      <c r="I133" s="63">
        <f t="shared" si="30"/>
        <v>887.4433508761945</v>
      </c>
      <c r="J133" s="63">
        <f t="shared" si="27"/>
        <v>221972.3306382314</v>
      </c>
      <c r="K133" s="55"/>
      <c r="L133" s="29"/>
      <c r="M133" s="30"/>
      <c r="N133" s="25">
        <f t="shared" si="31"/>
        <v>96</v>
      </c>
      <c r="O133" s="28">
        <f t="shared" si="32"/>
        <v>224196.21495819715</v>
      </c>
      <c r="P133" s="28">
        <f t="shared" si="19"/>
        <v>3111.327670841301</v>
      </c>
      <c r="Q133" s="28">
        <f t="shared" si="20"/>
        <v>2223.8843199650846</v>
      </c>
      <c r="R133" s="27">
        <f t="shared" si="21"/>
        <v>887.4433508762162</v>
      </c>
      <c r="S133" s="28">
        <f t="shared" si="22"/>
        <v>221972.33063823206</v>
      </c>
    </row>
    <row r="134" spans="1:19" ht="13.5">
      <c r="A134" s="55"/>
      <c r="B134" s="60">
        <f t="shared" si="23"/>
        <v>97</v>
      </c>
      <c r="C134" s="61">
        <f t="shared" si="24"/>
        <v>43101</v>
      </c>
      <c r="D134" s="63">
        <f t="shared" si="28"/>
        <v>221972.3306382314</v>
      </c>
      <c r="E134" s="63">
        <f t="shared" si="29"/>
        <v>3111.327670841301</v>
      </c>
      <c r="F134" s="24">
        <f t="shared" si="18"/>
        <v>0</v>
      </c>
      <c r="G134" s="63">
        <f t="shared" si="25"/>
        <v>3111.327670841301</v>
      </c>
      <c r="H134" s="63">
        <f t="shared" si="26"/>
        <v>2232.687195398302</v>
      </c>
      <c r="I134" s="63">
        <f t="shared" si="30"/>
        <v>878.6404754429992</v>
      </c>
      <c r="J134" s="63">
        <f t="shared" si="27"/>
        <v>219739.6434428331</v>
      </c>
      <c r="K134" s="55"/>
      <c r="L134" s="29"/>
      <c r="M134" s="30"/>
      <c r="N134" s="25">
        <f t="shared" si="31"/>
        <v>97</v>
      </c>
      <c r="O134" s="28">
        <f t="shared" si="32"/>
        <v>221972.33063823206</v>
      </c>
      <c r="P134" s="28">
        <f t="shared" si="19"/>
        <v>3111.327670841301</v>
      </c>
      <c r="Q134" s="28">
        <f t="shared" si="20"/>
        <v>2232.687195398279</v>
      </c>
      <c r="R134" s="27">
        <f t="shared" si="21"/>
        <v>878.6404754430218</v>
      </c>
      <c r="S134" s="28">
        <f t="shared" si="22"/>
        <v>219739.64344283377</v>
      </c>
    </row>
    <row r="135" spans="1:19" ht="13.5">
      <c r="A135" s="55"/>
      <c r="B135" s="60">
        <f t="shared" si="23"/>
        <v>98</v>
      </c>
      <c r="C135" s="61">
        <f t="shared" si="24"/>
        <v>43132</v>
      </c>
      <c r="D135" s="63">
        <f t="shared" si="28"/>
        <v>219739.6434428331</v>
      </c>
      <c r="E135" s="63">
        <f t="shared" si="29"/>
        <v>3111.327670841301</v>
      </c>
      <c r="F135" s="24">
        <f t="shared" si="18"/>
        <v>0</v>
      </c>
      <c r="G135" s="63">
        <f t="shared" si="25"/>
        <v>3111.327670841301</v>
      </c>
      <c r="H135" s="63">
        <f t="shared" si="26"/>
        <v>2241.524915546753</v>
      </c>
      <c r="I135" s="63">
        <f t="shared" si="30"/>
        <v>869.8027552945478</v>
      </c>
      <c r="J135" s="63">
        <f t="shared" si="27"/>
        <v>217498.11852728634</v>
      </c>
      <c r="K135" s="55"/>
      <c r="L135" s="29"/>
      <c r="M135" s="30"/>
      <c r="N135" s="25">
        <f t="shared" si="31"/>
        <v>98</v>
      </c>
      <c r="O135" s="28">
        <f t="shared" si="32"/>
        <v>219739.64344283377</v>
      </c>
      <c r="P135" s="28">
        <f t="shared" si="19"/>
        <v>3111.327670841301</v>
      </c>
      <c r="Q135" s="28">
        <f t="shared" si="20"/>
        <v>2241.524915546731</v>
      </c>
      <c r="R135" s="27">
        <f t="shared" si="21"/>
        <v>869.8027552945699</v>
      </c>
      <c r="S135" s="28">
        <f t="shared" si="22"/>
        <v>217498.11852728704</v>
      </c>
    </row>
    <row r="136" spans="1:19" ht="13.5">
      <c r="A136" s="55"/>
      <c r="B136" s="60">
        <f t="shared" si="23"/>
        <v>99</v>
      </c>
      <c r="C136" s="61">
        <f t="shared" si="24"/>
        <v>43160</v>
      </c>
      <c r="D136" s="63">
        <f t="shared" si="28"/>
        <v>217498.11852728634</v>
      </c>
      <c r="E136" s="63">
        <f t="shared" si="29"/>
        <v>3111.327670841301</v>
      </c>
      <c r="F136" s="24">
        <f t="shared" si="18"/>
        <v>0</v>
      </c>
      <c r="G136" s="63">
        <f t="shared" si="25"/>
        <v>3111.327670841301</v>
      </c>
      <c r="H136" s="63">
        <f t="shared" si="26"/>
        <v>2250.3976183374593</v>
      </c>
      <c r="I136" s="63">
        <f t="shared" si="30"/>
        <v>860.9300525038417</v>
      </c>
      <c r="J136" s="63">
        <f t="shared" si="27"/>
        <v>215247.7209089489</v>
      </c>
      <c r="K136" s="55"/>
      <c r="L136" s="29"/>
      <c r="M136" s="30"/>
      <c r="N136" s="25">
        <f t="shared" si="31"/>
        <v>99</v>
      </c>
      <c r="O136" s="28">
        <f t="shared" si="32"/>
        <v>217498.11852728704</v>
      </c>
      <c r="P136" s="28">
        <f t="shared" si="19"/>
        <v>3111.327670841301</v>
      </c>
      <c r="Q136" s="28">
        <f t="shared" si="20"/>
        <v>2250.397618337436</v>
      </c>
      <c r="R136" s="27">
        <f t="shared" si="21"/>
        <v>860.9300525038647</v>
      </c>
      <c r="S136" s="28">
        <f t="shared" si="22"/>
        <v>215247.7209089496</v>
      </c>
    </row>
    <row r="137" spans="1:19" ht="13.5">
      <c r="A137" s="55"/>
      <c r="B137" s="60">
        <f t="shared" si="23"/>
        <v>100</v>
      </c>
      <c r="C137" s="61">
        <f t="shared" si="24"/>
        <v>43191</v>
      </c>
      <c r="D137" s="63">
        <f t="shared" si="28"/>
        <v>215247.7209089489</v>
      </c>
      <c r="E137" s="63">
        <f t="shared" si="29"/>
        <v>3111.327670841301</v>
      </c>
      <c r="F137" s="24">
        <f t="shared" si="18"/>
        <v>0</v>
      </c>
      <c r="G137" s="63">
        <f t="shared" si="25"/>
        <v>3111.327670841301</v>
      </c>
      <c r="H137" s="63">
        <f t="shared" si="26"/>
        <v>2259.3054422433784</v>
      </c>
      <c r="I137" s="63">
        <f t="shared" si="30"/>
        <v>852.0222285979227</v>
      </c>
      <c r="J137" s="63">
        <f t="shared" si="27"/>
        <v>212988.4154667055</v>
      </c>
      <c r="K137" s="55"/>
      <c r="L137" s="29"/>
      <c r="M137" s="30"/>
      <c r="N137" s="25">
        <f t="shared" si="31"/>
        <v>100</v>
      </c>
      <c r="O137" s="28">
        <f t="shared" si="32"/>
        <v>215247.7209089496</v>
      </c>
      <c r="P137" s="28">
        <f t="shared" si="19"/>
        <v>3111.327670841301</v>
      </c>
      <c r="Q137" s="28">
        <f t="shared" si="20"/>
        <v>2259.3054422433556</v>
      </c>
      <c r="R137" s="27">
        <f t="shared" si="21"/>
        <v>852.0222285979454</v>
      </c>
      <c r="S137" s="28">
        <f t="shared" si="22"/>
        <v>212988.41546670624</v>
      </c>
    </row>
    <row r="138" spans="1:19" ht="13.5">
      <c r="A138" s="55"/>
      <c r="B138" s="60">
        <f t="shared" si="23"/>
        <v>101</v>
      </c>
      <c r="C138" s="61">
        <f t="shared" si="24"/>
        <v>43221</v>
      </c>
      <c r="D138" s="63">
        <f t="shared" si="28"/>
        <v>212988.4154667055</v>
      </c>
      <c r="E138" s="63">
        <f t="shared" si="29"/>
        <v>3111.327670841301</v>
      </c>
      <c r="F138" s="24">
        <f t="shared" si="18"/>
        <v>0</v>
      </c>
      <c r="G138" s="63">
        <f t="shared" si="25"/>
        <v>3111.327670841301</v>
      </c>
      <c r="H138" s="63">
        <f t="shared" si="26"/>
        <v>2268.2485262855917</v>
      </c>
      <c r="I138" s="63">
        <f t="shared" si="30"/>
        <v>843.0791445557093</v>
      </c>
      <c r="J138" s="63">
        <f t="shared" si="27"/>
        <v>210720.16694041993</v>
      </c>
      <c r="K138" s="55"/>
      <c r="L138" s="29"/>
      <c r="M138" s="30"/>
      <c r="N138" s="25">
        <f t="shared" si="31"/>
        <v>101</v>
      </c>
      <c r="O138" s="28">
        <f t="shared" si="32"/>
        <v>212988.41546670624</v>
      </c>
      <c r="P138" s="28">
        <f t="shared" si="19"/>
        <v>3111.327670841301</v>
      </c>
      <c r="Q138" s="28">
        <f t="shared" si="20"/>
        <v>2268.248526285569</v>
      </c>
      <c r="R138" s="27">
        <f t="shared" si="21"/>
        <v>843.0791445557322</v>
      </c>
      <c r="S138" s="28">
        <f t="shared" si="22"/>
        <v>210720.16694042066</v>
      </c>
    </row>
    <row r="139" spans="1:19" ht="13.5">
      <c r="A139" s="55"/>
      <c r="B139" s="60">
        <f t="shared" si="23"/>
        <v>102</v>
      </c>
      <c r="C139" s="61">
        <f t="shared" si="24"/>
        <v>43252</v>
      </c>
      <c r="D139" s="63">
        <f t="shared" si="28"/>
        <v>210720.16694041993</v>
      </c>
      <c r="E139" s="63">
        <f t="shared" si="29"/>
        <v>3111.327670841301</v>
      </c>
      <c r="F139" s="24">
        <f t="shared" si="18"/>
        <v>0</v>
      </c>
      <c r="G139" s="63">
        <f t="shared" si="25"/>
        <v>3111.327670841301</v>
      </c>
      <c r="H139" s="63">
        <f t="shared" si="26"/>
        <v>2277.227010035472</v>
      </c>
      <c r="I139" s="63">
        <f t="shared" si="30"/>
        <v>834.1006608058289</v>
      </c>
      <c r="J139" s="63">
        <f t="shared" si="27"/>
        <v>208442.93993038445</v>
      </c>
      <c r="K139" s="55"/>
      <c r="L139" s="29"/>
      <c r="M139" s="30"/>
      <c r="N139" s="25">
        <f t="shared" si="31"/>
        <v>102</v>
      </c>
      <c r="O139" s="28">
        <f t="shared" si="32"/>
        <v>210720.16694042066</v>
      </c>
      <c r="P139" s="28">
        <f t="shared" si="19"/>
        <v>3111.327670841301</v>
      </c>
      <c r="Q139" s="28">
        <f t="shared" si="20"/>
        <v>2277.2270100354485</v>
      </c>
      <c r="R139" s="27">
        <f t="shared" si="21"/>
        <v>834.1006608058525</v>
      </c>
      <c r="S139" s="28">
        <f t="shared" si="22"/>
        <v>208442.9399303852</v>
      </c>
    </row>
    <row r="140" spans="1:19" ht="13.5">
      <c r="A140" s="55"/>
      <c r="B140" s="60">
        <f t="shared" si="23"/>
        <v>103</v>
      </c>
      <c r="C140" s="61">
        <f t="shared" si="24"/>
        <v>43282</v>
      </c>
      <c r="D140" s="63">
        <f t="shared" si="28"/>
        <v>208442.93993038445</v>
      </c>
      <c r="E140" s="63">
        <f t="shared" si="29"/>
        <v>3111.327670841301</v>
      </c>
      <c r="F140" s="24">
        <f t="shared" si="18"/>
        <v>0</v>
      </c>
      <c r="G140" s="63">
        <f t="shared" si="25"/>
        <v>3111.327670841301</v>
      </c>
      <c r="H140" s="63">
        <f t="shared" si="26"/>
        <v>2286.2410336168623</v>
      </c>
      <c r="I140" s="63">
        <f t="shared" si="30"/>
        <v>825.0866372244385</v>
      </c>
      <c r="J140" s="63">
        <f t="shared" si="27"/>
        <v>206156.6988967676</v>
      </c>
      <c r="K140" s="55"/>
      <c r="L140" s="29"/>
      <c r="M140" s="30"/>
      <c r="N140" s="25">
        <f t="shared" si="31"/>
        <v>103</v>
      </c>
      <c r="O140" s="28">
        <f t="shared" si="32"/>
        <v>208442.9399303852</v>
      </c>
      <c r="P140" s="28">
        <f t="shared" si="19"/>
        <v>3111.327670841301</v>
      </c>
      <c r="Q140" s="28">
        <f t="shared" si="20"/>
        <v>2286.2410336168386</v>
      </c>
      <c r="R140" s="27">
        <f t="shared" si="21"/>
        <v>825.0866372244623</v>
      </c>
      <c r="S140" s="28">
        <f t="shared" si="22"/>
        <v>206156.6988967684</v>
      </c>
    </row>
    <row r="141" spans="1:19" ht="13.5">
      <c r="A141" s="55"/>
      <c r="B141" s="60">
        <f t="shared" si="23"/>
        <v>104</v>
      </c>
      <c r="C141" s="61">
        <f t="shared" si="24"/>
        <v>43313</v>
      </c>
      <c r="D141" s="63">
        <f t="shared" si="28"/>
        <v>206156.6988967676</v>
      </c>
      <c r="E141" s="63">
        <f t="shared" si="29"/>
        <v>3111.327670841301</v>
      </c>
      <c r="F141" s="24">
        <f t="shared" si="18"/>
        <v>0</v>
      </c>
      <c r="G141" s="63">
        <f t="shared" si="25"/>
        <v>3111.327670841301</v>
      </c>
      <c r="H141" s="63">
        <f t="shared" si="26"/>
        <v>2295.2907377082624</v>
      </c>
      <c r="I141" s="63">
        <f t="shared" si="30"/>
        <v>816.0369331330385</v>
      </c>
      <c r="J141" s="63">
        <f t="shared" si="27"/>
        <v>203861.40815905933</v>
      </c>
      <c r="K141" s="55"/>
      <c r="L141" s="29"/>
      <c r="M141" s="30"/>
      <c r="N141" s="25">
        <f t="shared" si="31"/>
        <v>104</v>
      </c>
      <c r="O141" s="28">
        <f t="shared" si="32"/>
        <v>206156.6988967684</v>
      </c>
      <c r="P141" s="28">
        <f t="shared" si="19"/>
        <v>3111.327670841301</v>
      </c>
      <c r="Q141" s="28">
        <f t="shared" si="20"/>
        <v>2295.2907377082383</v>
      </c>
      <c r="R141" s="27">
        <f t="shared" si="21"/>
        <v>816.0369331330628</v>
      </c>
      <c r="S141" s="28">
        <f t="shared" si="22"/>
        <v>203861.40815906014</v>
      </c>
    </row>
    <row r="142" spans="1:19" ht="13.5">
      <c r="A142" s="55"/>
      <c r="B142" s="60">
        <f t="shared" si="23"/>
        <v>105</v>
      </c>
      <c r="C142" s="61">
        <f t="shared" si="24"/>
        <v>43344</v>
      </c>
      <c r="D142" s="63">
        <f t="shared" si="28"/>
        <v>203861.40815905933</v>
      </c>
      <c r="E142" s="63">
        <f t="shared" si="29"/>
        <v>3111.327670841301</v>
      </c>
      <c r="F142" s="24">
        <f t="shared" si="18"/>
        <v>0</v>
      </c>
      <c r="G142" s="63">
        <f t="shared" si="25"/>
        <v>3111.327670841301</v>
      </c>
      <c r="H142" s="63">
        <f t="shared" si="26"/>
        <v>2304.3762635450244</v>
      </c>
      <c r="I142" s="63">
        <f t="shared" si="30"/>
        <v>806.9514072962766</v>
      </c>
      <c r="J142" s="63">
        <f t="shared" si="27"/>
        <v>201557.03189551432</v>
      </c>
      <c r="K142" s="55"/>
      <c r="L142" s="29"/>
      <c r="M142" s="30"/>
      <c r="N142" s="25">
        <f t="shared" si="31"/>
        <v>105</v>
      </c>
      <c r="O142" s="28">
        <f t="shared" si="32"/>
        <v>203861.40815906014</v>
      </c>
      <c r="P142" s="28">
        <f t="shared" si="19"/>
        <v>3111.327670841301</v>
      </c>
      <c r="Q142" s="28">
        <f t="shared" si="20"/>
        <v>2304.3762635450003</v>
      </c>
      <c r="R142" s="27">
        <f t="shared" si="21"/>
        <v>806.9514072963007</v>
      </c>
      <c r="S142" s="28">
        <f t="shared" si="22"/>
        <v>201557.03189551513</v>
      </c>
    </row>
    <row r="143" spans="1:19" ht="13.5">
      <c r="A143" s="55"/>
      <c r="B143" s="60">
        <f t="shared" si="23"/>
        <v>106</v>
      </c>
      <c r="C143" s="61">
        <f t="shared" si="24"/>
        <v>43374</v>
      </c>
      <c r="D143" s="63">
        <f t="shared" si="28"/>
        <v>201557.03189551432</v>
      </c>
      <c r="E143" s="63">
        <f t="shared" si="29"/>
        <v>3111.327670841301</v>
      </c>
      <c r="F143" s="24">
        <f t="shared" si="18"/>
        <v>0</v>
      </c>
      <c r="G143" s="63">
        <f t="shared" si="25"/>
        <v>3111.327670841301</v>
      </c>
      <c r="H143" s="63">
        <f t="shared" si="26"/>
        <v>2313.4977529215566</v>
      </c>
      <c r="I143" s="63">
        <f t="shared" si="30"/>
        <v>797.8299179197442</v>
      </c>
      <c r="J143" s="63">
        <f t="shared" si="27"/>
        <v>199243.53414259275</v>
      </c>
      <c r="K143" s="55"/>
      <c r="L143" s="29"/>
      <c r="M143" s="30"/>
      <c r="N143" s="25">
        <f t="shared" si="31"/>
        <v>106</v>
      </c>
      <c r="O143" s="28">
        <f t="shared" si="32"/>
        <v>201557.03189551513</v>
      </c>
      <c r="P143" s="28">
        <f t="shared" si="19"/>
        <v>3111.327670841301</v>
      </c>
      <c r="Q143" s="28">
        <f t="shared" si="20"/>
        <v>2313.4977529215325</v>
      </c>
      <c r="R143" s="27">
        <f t="shared" si="21"/>
        <v>797.8299179197685</v>
      </c>
      <c r="S143" s="28">
        <f t="shared" si="22"/>
        <v>199243.5341425936</v>
      </c>
    </row>
    <row r="144" spans="1:19" ht="13.5">
      <c r="A144" s="55"/>
      <c r="B144" s="60">
        <f t="shared" si="23"/>
        <v>107</v>
      </c>
      <c r="C144" s="61">
        <f t="shared" si="24"/>
        <v>43405</v>
      </c>
      <c r="D144" s="63">
        <f t="shared" si="28"/>
        <v>199243.53414259275</v>
      </c>
      <c r="E144" s="63">
        <f t="shared" si="29"/>
        <v>3111.327670841301</v>
      </c>
      <c r="F144" s="24">
        <f t="shared" si="18"/>
        <v>0</v>
      </c>
      <c r="G144" s="63">
        <f t="shared" si="25"/>
        <v>3111.327670841301</v>
      </c>
      <c r="H144" s="63">
        <f t="shared" si="26"/>
        <v>2322.655348193538</v>
      </c>
      <c r="I144" s="63">
        <f t="shared" si="30"/>
        <v>788.6723226477629</v>
      </c>
      <c r="J144" s="63">
        <f t="shared" si="27"/>
        <v>196920.8787943992</v>
      </c>
      <c r="K144" s="55"/>
      <c r="L144" s="29"/>
      <c r="M144" s="30"/>
      <c r="N144" s="25">
        <f t="shared" si="31"/>
        <v>107</v>
      </c>
      <c r="O144" s="28">
        <f t="shared" si="32"/>
        <v>199243.5341425936</v>
      </c>
      <c r="P144" s="28">
        <f t="shared" si="19"/>
        <v>3111.327670841301</v>
      </c>
      <c r="Q144" s="28">
        <f t="shared" si="20"/>
        <v>2322.6553481935125</v>
      </c>
      <c r="R144" s="27">
        <f t="shared" si="21"/>
        <v>788.6723226477884</v>
      </c>
      <c r="S144" s="28">
        <f t="shared" si="22"/>
        <v>196920.87879440008</v>
      </c>
    </row>
    <row r="145" spans="1:19" ht="13.5">
      <c r="A145" s="55"/>
      <c r="B145" s="60">
        <f t="shared" si="23"/>
        <v>108</v>
      </c>
      <c r="C145" s="61">
        <f t="shared" si="24"/>
        <v>43435</v>
      </c>
      <c r="D145" s="63">
        <f t="shared" si="28"/>
        <v>196920.8787943992</v>
      </c>
      <c r="E145" s="63">
        <f t="shared" si="29"/>
        <v>3111.327670841301</v>
      </c>
      <c r="F145" s="24">
        <f t="shared" si="18"/>
        <v>0</v>
      </c>
      <c r="G145" s="63">
        <f t="shared" si="25"/>
        <v>3111.327670841301</v>
      </c>
      <c r="H145" s="63">
        <f t="shared" si="26"/>
        <v>2331.8491922801372</v>
      </c>
      <c r="I145" s="63">
        <f t="shared" si="30"/>
        <v>779.4784785611636</v>
      </c>
      <c r="J145" s="63">
        <f t="shared" si="27"/>
        <v>194589.02960211906</v>
      </c>
      <c r="K145" s="55"/>
      <c r="L145" s="29"/>
      <c r="M145" s="30"/>
      <c r="N145" s="25">
        <f t="shared" si="31"/>
        <v>108</v>
      </c>
      <c r="O145" s="28">
        <f t="shared" si="32"/>
        <v>196920.87879440008</v>
      </c>
      <c r="P145" s="28">
        <f t="shared" si="19"/>
        <v>3111.327670841301</v>
      </c>
      <c r="Q145" s="28">
        <f t="shared" si="20"/>
        <v>2331.8491922801113</v>
      </c>
      <c r="R145" s="27">
        <f t="shared" si="21"/>
        <v>779.4784785611896</v>
      </c>
      <c r="S145" s="28">
        <f t="shared" si="22"/>
        <v>194589.02960211996</v>
      </c>
    </row>
    <row r="146" spans="1:19" ht="13.5">
      <c r="A146" s="55"/>
      <c r="B146" s="60">
        <f t="shared" si="23"/>
        <v>109</v>
      </c>
      <c r="C146" s="61">
        <f t="shared" si="24"/>
        <v>43466</v>
      </c>
      <c r="D146" s="63">
        <f t="shared" si="28"/>
        <v>194589.02960211906</v>
      </c>
      <c r="E146" s="63">
        <f t="shared" si="29"/>
        <v>3111.327670841301</v>
      </c>
      <c r="F146" s="24">
        <f t="shared" si="18"/>
        <v>0</v>
      </c>
      <c r="G146" s="63">
        <f t="shared" si="25"/>
        <v>3111.327670841301</v>
      </c>
      <c r="H146" s="63">
        <f t="shared" si="26"/>
        <v>2341.0794286662463</v>
      </c>
      <c r="I146" s="63">
        <f t="shared" si="30"/>
        <v>770.2482421750547</v>
      </c>
      <c r="J146" s="63">
        <f t="shared" si="27"/>
        <v>192247.95017345282</v>
      </c>
      <c r="K146" s="55"/>
      <c r="L146" s="29"/>
      <c r="M146" s="30"/>
      <c r="N146" s="25">
        <f t="shared" si="31"/>
        <v>109</v>
      </c>
      <c r="O146" s="28">
        <f t="shared" si="32"/>
        <v>194589.02960211996</v>
      </c>
      <c r="P146" s="28">
        <f t="shared" si="19"/>
        <v>3111.327670841301</v>
      </c>
      <c r="Q146" s="28">
        <f t="shared" si="20"/>
        <v>2341.079428666221</v>
      </c>
      <c r="R146" s="27">
        <f t="shared" si="21"/>
        <v>770.2482421750802</v>
      </c>
      <c r="S146" s="28">
        <f t="shared" si="22"/>
        <v>192247.95017345375</v>
      </c>
    </row>
    <row r="147" spans="1:19" ht="13.5">
      <c r="A147" s="55"/>
      <c r="B147" s="60">
        <f t="shared" si="23"/>
        <v>110</v>
      </c>
      <c r="C147" s="61">
        <f t="shared" si="24"/>
        <v>43497</v>
      </c>
      <c r="D147" s="63">
        <f t="shared" si="28"/>
        <v>192247.95017345282</v>
      </c>
      <c r="E147" s="63">
        <f t="shared" si="29"/>
        <v>3111.327670841301</v>
      </c>
      <c r="F147" s="24">
        <f t="shared" si="18"/>
        <v>0</v>
      </c>
      <c r="G147" s="63">
        <f t="shared" si="25"/>
        <v>3111.327670841301</v>
      </c>
      <c r="H147" s="63">
        <f t="shared" si="26"/>
        <v>2350.346201404717</v>
      </c>
      <c r="I147" s="63">
        <f t="shared" si="30"/>
        <v>760.9814694365841</v>
      </c>
      <c r="J147" s="63">
        <f t="shared" si="27"/>
        <v>189897.6039720481</v>
      </c>
      <c r="K147" s="55"/>
      <c r="L147" s="29"/>
      <c r="M147" s="30"/>
      <c r="N147" s="25">
        <f t="shared" si="31"/>
        <v>110</v>
      </c>
      <c r="O147" s="28">
        <f t="shared" si="32"/>
        <v>192247.95017345375</v>
      </c>
      <c r="P147" s="28">
        <f t="shared" si="19"/>
        <v>3111.327670841301</v>
      </c>
      <c r="Q147" s="28">
        <f t="shared" si="20"/>
        <v>2350.346201404691</v>
      </c>
      <c r="R147" s="27">
        <f t="shared" si="21"/>
        <v>760.98146943661</v>
      </c>
      <c r="S147" s="28">
        <f t="shared" si="22"/>
        <v>189897.60397204905</v>
      </c>
    </row>
    <row r="148" spans="1:19" ht="13.5">
      <c r="A148" s="55"/>
      <c r="B148" s="60">
        <f t="shared" si="23"/>
        <v>111</v>
      </c>
      <c r="C148" s="61">
        <f t="shared" si="24"/>
        <v>43525</v>
      </c>
      <c r="D148" s="63">
        <f t="shared" si="28"/>
        <v>189897.6039720481</v>
      </c>
      <c r="E148" s="63">
        <f t="shared" si="29"/>
        <v>3111.327670841301</v>
      </c>
      <c r="F148" s="24">
        <f t="shared" si="18"/>
        <v>0</v>
      </c>
      <c r="G148" s="63">
        <f t="shared" si="25"/>
        <v>3111.327670841301</v>
      </c>
      <c r="H148" s="63">
        <f t="shared" si="26"/>
        <v>2359.6496551186106</v>
      </c>
      <c r="I148" s="63">
        <f t="shared" si="30"/>
        <v>751.6780157226904</v>
      </c>
      <c r="J148" s="63">
        <f t="shared" si="27"/>
        <v>187537.95431692948</v>
      </c>
      <c r="K148" s="55"/>
      <c r="L148" s="29"/>
      <c r="M148" s="30"/>
      <c r="N148" s="25">
        <f t="shared" si="31"/>
        <v>111</v>
      </c>
      <c r="O148" s="28">
        <f t="shared" si="32"/>
        <v>189897.60397204905</v>
      </c>
      <c r="P148" s="28">
        <f t="shared" si="19"/>
        <v>3111.327670841301</v>
      </c>
      <c r="Q148" s="28">
        <f t="shared" si="20"/>
        <v>2359.6496551185837</v>
      </c>
      <c r="R148" s="27">
        <f t="shared" si="21"/>
        <v>751.6780157227172</v>
      </c>
      <c r="S148" s="28">
        <f t="shared" si="22"/>
        <v>187537.95431693047</v>
      </c>
    </row>
    <row r="149" spans="1:19" ht="13.5">
      <c r="A149" s="55"/>
      <c r="B149" s="60">
        <f t="shared" si="23"/>
        <v>112</v>
      </c>
      <c r="C149" s="61">
        <f t="shared" si="24"/>
        <v>43556</v>
      </c>
      <c r="D149" s="63">
        <f t="shared" si="28"/>
        <v>187537.95431692948</v>
      </c>
      <c r="E149" s="63">
        <f t="shared" si="29"/>
        <v>3111.327670841301</v>
      </c>
      <c r="F149" s="24">
        <f t="shared" si="18"/>
        <v>0</v>
      </c>
      <c r="G149" s="63">
        <f t="shared" si="25"/>
        <v>3111.327670841301</v>
      </c>
      <c r="H149" s="63">
        <f t="shared" si="26"/>
        <v>2368.9899350034552</v>
      </c>
      <c r="I149" s="63">
        <f t="shared" si="30"/>
        <v>742.3377358378458</v>
      </c>
      <c r="J149" s="63">
        <f t="shared" si="27"/>
        <v>185168.96438192602</v>
      </c>
      <c r="K149" s="55"/>
      <c r="L149" s="29"/>
      <c r="M149" s="30"/>
      <c r="N149" s="25">
        <f t="shared" si="31"/>
        <v>112</v>
      </c>
      <c r="O149" s="28">
        <f t="shared" si="32"/>
        <v>187537.95431693047</v>
      </c>
      <c r="P149" s="28">
        <f t="shared" si="19"/>
        <v>3111.327670841301</v>
      </c>
      <c r="Q149" s="28">
        <f t="shared" si="20"/>
        <v>2368.9899350034284</v>
      </c>
      <c r="R149" s="27">
        <f t="shared" si="21"/>
        <v>742.3377358378727</v>
      </c>
      <c r="S149" s="28">
        <f t="shared" si="22"/>
        <v>185168.96438192704</v>
      </c>
    </row>
    <row r="150" spans="1:19" ht="13.5">
      <c r="A150" s="55"/>
      <c r="B150" s="60">
        <f t="shared" si="23"/>
        <v>113</v>
      </c>
      <c r="C150" s="61">
        <f t="shared" si="24"/>
        <v>43586</v>
      </c>
      <c r="D150" s="63">
        <f t="shared" si="28"/>
        <v>185168.96438192602</v>
      </c>
      <c r="E150" s="63">
        <f t="shared" si="29"/>
        <v>3111.327670841301</v>
      </c>
      <c r="F150" s="24">
        <f t="shared" si="18"/>
        <v>0</v>
      </c>
      <c r="G150" s="63">
        <f t="shared" si="25"/>
        <v>3111.327670841301</v>
      </c>
      <c r="H150" s="63">
        <f t="shared" si="26"/>
        <v>2378.3671868295105</v>
      </c>
      <c r="I150" s="63">
        <f t="shared" si="30"/>
        <v>732.9604840117905</v>
      </c>
      <c r="J150" s="63">
        <f t="shared" si="27"/>
        <v>182790.59719509652</v>
      </c>
      <c r="K150" s="55"/>
      <c r="L150" s="29"/>
      <c r="M150" s="30"/>
      <c r="N150" s="25">
        <f t="shared" si="31"/>
        <v>113</v>
      </c>
      <c r="O150" s="28">
        <f t="shared" si="32"/>
        <v>185168.96438192704</v>
      </c>
      <c r="P150" s="28">
        <f t="shared" si="19"/>
        <v>3111.327670841301</v>
      </c>
      <c r="Q150" s="28">
        <f t="shared" si="20"/>
        <v>2378.367186829483</v>
      </c>
      <c r="R150" s="27">
        <f t="shared" si="21"/>
        <v>732.9604840118179</v>
      </c>
      <c r="S150" s="28">
        <f t="shared" si="22"/>
        <v>182790.59719509757</v>
      </c>
    </row>
    <row r="151" spans="1:19" ht="13.5">
      <c r="A151" s="55"/>
      <c r="B151" s="60">
        <f t="shared" si="23"/>
        <v>114</v>
      </c>
      <c r="C151" s="61">
        <f t="shared" si="24"/>
        <v>43617</v>
      </c>
      <c r="D151" s="63">
        <f t="shared" si="28"/>
        <v>182790.59719509652</v>
      </c>
      <c r="E151" s="63">
        <f t="shared" si="29"/>
        <v>3111.327670841301</v>
      </c>
      <c r="F151" s="24">
        <f t="shared" si="18"/>
        <v>0</v>
      </c>
      <c r="G151" s="63">
        <f t="shared" si="25"/>
        <v>3111.327670841301</v>
      </c>
      <c r="H151" s="63">
        <f t="shared" si="26"/>
        <v>2387.781556944044</v>
      </c>
      <c r="I151" s="63">
        <f t="shared" si="30"/>
        <v>723.546113897257</v>
      </c>
      <c r="J151" s="63">
        <f t="shared" si="27"/>
        <v>180402.81563815248</v>
      </c>
      <c r="K151" s="55"/>
      <c r="L151" s="29"/>
      <c r="M151" s="30"/>
      <c r="N151" s="25">
        <f t="shared" si="31"/>
        <v>114</v>
      </c>
      <c r="O151" s="28">
        <f t="shared" si="32"/>
        <v>182790.59719509757</v>
      </c>
      <c r="P151" s="28">
        <f t="shared" si="19"/>
        <v>3111.327670841301</v>
      </c>
      <c r="Q151" s="28">
        <f t="shared" si="20"/>
        <v>2387.781556944016</v>
      </c>
      <c r="R151" s="27">
        <f t="shared" si="21"/>
        <v>723.5461138972851</v>
      </c>
      <c r="S151" s="28">
        <f t="shared" si="22"/>
        <v>180402.81563815355</v>
      </c>
    </row>
    <row r="152" spans="1:19" ht="13.5">
      <c r="A152" s="55"/>
      <c r="B152" s="60">
        <f t="shared" si="23"/>
        <v>115</v>
      </c>
      <c r="C152" s="61">
        <f t="shared" si="24"/>
        <v>43647</v>
      </c>
      <c r="D152" s="63">
        <f t="shared" si="28"/>
        <v>180402.81563815248</v>
      </c>
      <c r="E152" s="63">
        <f t="shared" si="29"/>
        <v>3111.327670841301</v>
      </c>
      <c r="F152" s="24">
        <f t="shared" si="18"/>
        <v>0</v>
      </c>
      <c r="G152" s="63">
        <f t="shared" si="25"/>
        <v>3111.327670841301</v>
      </c>
      <c r="H152" s="63">
        <f t="shared" si="26"/>
        <v>2397.233192273614</v>
      </c>
      <c r="I152" s="63">
        <f t="shared" si="30"/>
        <v>714.0944785676869</v>
      </c>
      <c r="J152" s="63">
        <f t="shared" si="27"/>
        <v>178005.58244587886</v>
      </c>
      <c r="K152" s="55"/>
      <c r="L152" s="29"/>
      <c r="M152" s="30"/>
      <c r="N152" s="25">
        <f t="shared" si="31"/>
        <v>115</v>
      </c>
      <c r="O152" s="28">
        <f t="shared" si="32"/>
        <v>180402.81563815355</v>
      </c>
      <c r="P152" s="28">
        <f t="shared" si="19"/>
        <v>3111.327670841301</v>
      </c>
      <c r="Q152" s="28">
        <f t="shared" si="20"/>
        <v>2397.2331922735852</v>
      </c>
      <c r="R152" s="27">
        <f t="shared" si="21"/>
        <v>714.0944785677156</v>
      </c>
      <c r="S152" s="28">
        <f t="shared" si="22"/>
        <v>178005.58244587996</v>
      </c>
    </row>
    <row r="153" spans="1:19" ht="13.5">
      <c r="A153" s="55"/>
      <c r="B153" s="60">
        <f t="shared" si="23"/>
        <v>116</v>
      </c>
      <c r="C153" s="61">
        <f t="shared" si="24"/>
        <v>43678</v>
      </c>
      <c r="D153" s="63">
        <f t="shared" si="28"/>
        <v>178005.58244587886</v>
      </c>
      <c r="E153" s="63">
        <f t="shared" si="29"/>
        <v>3111.327670841301</v>
      </c>
      <c r="F153" s="24">
        <f t="shared" si="18"/>
        <v>0</v>
      </c>
      <c r="G153" s="63">
        <f t="shared" si="25"/>
        <v>3111.327670841301</v>
      </c>
      <c r="H153" s="63">
        <f t="shared" si="26"/>
        <v>2406.7222403263636</v>
      </c>
      <c r="I153" s="63">
        <f t="shared" si="30"/>
        <v>704.6054305149372</v>
      </c>
      <c r="J153" s="63">
        <f t="shared" si="27"/>
        <v>175598.86020555248</v>
      </c>
      <c r="K153" s="55"/>
      <c r="L153" s="29"/>
      <c r="M153" s="30"/>
      <c r="N153" s="25">
        <f t="shared" si="31"/>
        <v>116</v>
      </c>
      <c r="O153" s="28">
        <f t="shared" si="32"/>
        <v>178005.58244587996</v>
      </c>
      <c r="P153" s="28">
        <f t="shared" si="19"/>
        <v>3111.327670841301</v>
      </c>
      <c r="Q153" s="28">
        <f t="shared" si="20"/>
        <v>2406.722240326335</v>
      </c>
      <c r="R153" s="27">
        <f t="shared" si="21"/>
        <v>704.6054305149659</v>
      </c>
      <c r="S153" s="28">
        <f t="shared" si="22"/>
        <v>175598.86020555362</v>
      </c>
    </row>
    <row r="154" spans="1:19" ht="13.5">
      <c r="A154" s="55"/>
      <c r="B154" s="60">
        <f t="shared" si="23"/>
        <v>117</v>
      </c>
      <c r="C154" s="61">
        <f t="shared" si="24"/>
        <v>43709</v>
      </c>
      <c r="D154" s="63">
        <f t="shared" si="28"/>
        <v>175598.86020555248</v>
      </c>
      <c r="E154" s="63">
        <f t="shared" si="29"/>
        <v>3111.327670841301</v>
      </c>
      <c r="F154" s="24">
        <f t="shared" si="18"/>
        <v>0</v>
      </c>
      <c r="G154" s="63">
        <f t="shared" si="25"/>
        <v>3111.327670841301</v>
      </c>
      <c r="H154" s="63">
        <f t="shared" si="26"/>
        <v>2416.2488491943222</v>
      </c>
      <c r="I154" s="63">
        <f t="shared" si="30"/>
        <v>695.0788216469786</v>
      </c>
      <c r="J154" s="63">
        <f t="shared" si="27"/>
        <v>173182.61135635816</v>
      </c>
      <c r="K154" s="55"/>
      <c r="L154" s="29"/>
      <c r="M154" s="30"/>
      <c r="N154" s="25">
        <f t="shared" si="31"/>
        <v>117</v>
      </c>
      <c r="O154" s="28">
        <f t="shared" si="32"/>
        <v>175598.86020555362</v>
      </c>
      <c r="P154" s="28">
        <f t="shared" si="19"/>
        <v>3111.327670841301</v>
      </c>
      <c r="Q154" s="28">
        <f t="shared" si="20"/>
        <v>2416.248849194293</v>
      </c>
      <c r="R154" s="27">
        <f t="shared" si="21"/>
        <v>695.0788216470077</v>
      </c>
      <c r="S154" s="28">
        <f t="shared" si="22"/>
        <v>173182.61135635932</v>
      </c>
    </row>
    <row r="155" spans="1:19" ht="13.5">
      <c r="A155" s="55"/>
      <c r="B155" s="60">
        <f t="shared" si="23"/>
        <v>118</v>
      </c>
      <c r="C155" s="61">
        <f t="shared" si="24"/>
        <v>43739</v>
      </c>
      <c r="D155" s="63">
        <f t="shared" si="28"/>
        <v>173182.61135635816</v>
      </c>
      <c r="E155" s="63">
        <f t="shared" si="29"/>
        <v>3111.327670841301</v>
      </c>
      <c r="F155" s="24">
        <f t="shared" si="18"/>
        <v>0</v>
      </c>
      <c r="G155" s="63">
        <f t="shared" si="25"/>
        <v>3111.327670841301</v>
      </c>
      <c r="H155" s="63">
        <f t="shared" si="26"/>
        <v>2425.8131675557165</v>
      </c>
      <c r="I155" s="63">
        <f t="shared" si="30"/>
        <v>685.5145032855844</v>
      </c>
      <c r="J155" s="63">
        <f t="shared" si="27"/>
        <v>170756.79818880244</v>
      </c>
      <c r="K155" s="55"/>
      <c r="L155" s="29"/>
      <c r="M155" s="30"/>
      <c r="N155" s="25">
        <f t="shared" si="31"/>
        <v>118</v>
      </c>
      <c r="O155" s="28">
        <f t="shared" si="32"/>
        <v>173182.61135635932</v>
      </c>
      <c r="P155" s="28">
        <f t="shared" si="19"/>
        <v>3111.327670841301</v>
      </c>
      <c r="Q155" s="28">
        <f t="shared" si="20"/>
        <v>2425.8131675556874</v>
      </c>
      <c r="R155" s="27">
        <f t="shared" si="21"/>
        <v>685.5145032856135</v>
      </c>
      <c r="S155" s="28">
        <f t="shared" si="22"/>
        <v>170756.79818880363</v>
      </c>
    </row>
    <row r="156" spans="1:19" ht="13.5">
      <c r="A156" s="55"/>
      <c r="B156" s="60">
        <f t="shared" si="23"/>
        <v>119</v>
      </c>
      <c r="C156" s="61">
        <f t="shared" si="24"/>
        <v>43770</v>
      </c>
      <c r="D156" s="63">
        <f t="shared" si="28"/>
        <v>170756.79818880244</v>
      </c>
      <c r="E156" s="63">
        <f t="shared" si="29"/>
        <v>3111.327670841301</v>
      </c>
      <c r="F156" s="24">
        <f t="shared" si="18"/>
        <v>0</v>
      </c>
      <c r="G156" s="63">
        <f t="shared" si="25"/>
        <v>3111.327670841301</v>
      </c>
      <c r="H156" s="63">
        <f t="shared" si="26"/>
        <v>2435.415344677291</v>
      </c>
      <c r="I156" s="63">
        <f t="shared" si="30"/>
        <v>675.9123261640096</v>
      </c>
      <c r="J156" s="63">
        <f t="shared" si="27"/>
        <v>168321.38284412515</v>
      </c>
      <c r="K156" s="55"/>
      <c r="L156" s="29"/>
      <c r="M156" s="30"/>
      <c r="N156" s="25">
        <f t="shared" si="31"/>
        <v>119</v>
      </c>
      <c r="O156" s="28">
        <f t="shared" si="32"/>
        <v>170756.79818880363</v>
      </c>
      <c r="P156" s="28">
        <f t="shared" si="19"/>
        <v>3111.327670841301</v>
      </c>
      <c r="Q156" s="28">
        <f t="shared" si="20"/>
        <v>2435.4153446772616</v>
      </c>
      <c r="R156" s="27">
        <f t="shared" si="21"/>
        <v>675.9123261640394</v>
      </c>
      <c r="S156" s="28">
        <f t="shared" si="22"/>
        <v>168321.38284412638</v>
      </c>
    </row>
    <row r="157" spans="1:19" ht="13.5">
      <c r="A157" s="55"/>
      <c r="B157" s="60">
        <f t="shared" si="23"/>
        <v>120</v>
      </c>
      <c r="C157" s="61">
        <f t="shared" si="24"/>
        <v>43800</v>
      </c>
      <c r="D157" s="63">
        <f t="shared" si="28"/>
        <v>168321.38284412515</v>
      </c>
      <c r="E157" s="63">
        <f t="shared" si="29"/>
        <v>3111.327670841301</v>
      </c>
      <c r="F157" s="24">
        <f t="shared" si="18"/>
        <v>0</v>
      </c>
      <c r="G157" s="63">
        <f t="shared" si="25"/>
        <v>3111.327670841301</v>
      </c>
      <c r="H157" s="63">
        <f t="shared" si="26"/>
        <v>2445.0555304166387</v>
      </c>
      <c r="I157" s="63">
        <f t="shared" si="30"/>
        <v>666.2721404246621</v>
      </c>
      <c r="J157" s="63">
        <f t="shared" si="27"/>
        <v>165876.32731370852</v>
      </c>
      <c r="K157" s="55"/>
      <c r="L157" s="29"/>
      <c r="M157" s="30"/>
      <c r="N157" s="25">
        <f t="shared" si="31"/>
        <v>120</v>
      </c>
      <c r="O157" s="28">
        <f t="shared" si="32"/>
        <v>168321.38284412638</v>
      </c>
      <c r="P157" s="28">
        <f t="shared" si="19"/>
        <v>3111.327670841301</v>
      </c>
      <c r="Q157" s="28">
        <f t="shared" si="20"/>
        <v>2445.0555304166082</v>
      </c>
      <c r="R157" s="27">
        <f t="shared" si="21"/>
        <v>666.2721404246928</v>
      </c>
      <c r="S157" s="28">
        <f t="shared" si="22"/>
        <v>165876.32731370977</v>
      </c>
    </row>
    <row r="158" spans="1:19" ht="13.5">
      <c r="A158" s="55"/>
      <c r="B158" s="60">
        <f t="shared" si="23"/>
        <v>121</v>
      </c>
      <c r="C158" s="61">
        <f t="shared" si="24"/>
        <v>43831</v>
      </c>
      <c r="D158" s="63">
        <f t="shared" si="28"/>
        <v>165876.32731370852</v>
      </c>
      <c r="E158" s="63">
        <f t="shared" si="29"/>
        <v>3111.327670841301</v>
      </c>
      <c r="F158" s="24">
        <f t="shared" si="18"/>
        <v>0</v>
      </c>
      <c r="G158" s="63">
        <f t="shared" si="25"/>
        <v>3111.327670841301</v>
      </c>
      <c r="H158" s="63">
        <f t="shared" si="26"/>
        <v>2454.7338752245378</v>
      </c>
      <c r="I158" s="63">
        <f t="shared" si="30"/>
        <v>656.5937956167629</v>
      </c>
      <c r="J158" s="63">
        <f t="shared" si="27"/>
        <v>163421.59343848398</v>
      </c>
      <c r="K158" s="55"/>
      <c r="L158" s="29"/>
      <c r="M158" s="30"/>
      <c r="N158" s="25">
        <f t="shared" si="31"/>
        <v>121</v>
      </c>
      <c r="O158" s="28">
        <f t="shared" si="32"/>
        <v>165876.32731370977</v>
      </c>
      <c r="P158" s="28">
        <f t="shared" si="19"/>
        <v>3111.327670841301</v>
      </c>
      <c r="Q158" s="28">
        <f t="shared" si="20"/>
        <v>2454.7338752245073</v>
      </c>
      <c r="R158" s="27">
        <f t="shared" si="21"/>
        <v>656.5937956167935</v>
      </c>
      <c r="S158" s="28">
        <f t="shared" si="22"/>
        <v>163421.59343848526</v>
      </c>
    </row>
    <row r="159" spans="1:19" ht="13.5">
      <c r="A159" s="55"/>
      <c r="B159" s="60">
        <f t="shared" si="23"/>
        <v>122</v>
      </c>
      <c r="C159" s="61">
        <f t="shared" si="24"/>
        <v>43862</v>
      </c>
      <c r="D159" s="63">
        <f t="shared" si="28"/>
        <v>163421.59343848398</v>
      </c>
      <c r="E159" s="63">
        <f t="shared" si="29"/>
        <v>3111.327670841301</v>
      </c>
      <c r="F159" s="24">
        <f t="shared" si="18"/>
        <v>0</v>
      </c>
      <c r="G159" s="63">
        <f t="shared" si="25"/>
        <v>3111.327670841301</v>
      </c>
      <c r="H159" s="63">
        <f t="shared" si="26"/>
        <v>2464.450530147302</v>
      </c>
      <c r="I159" s="63">
        <f t="shared" si="30"/>
        <v>646.8771406939991</v>
      </c>
      <c r="J159" s="63">
        <f t="shared" si="27"/>
        <v>160957.14290833668</v>
      </c>
      <c r="K159" s="55"/>
      <c r="L159" s="29"/>
      <c r="M159" s="30"/>
      <c r="N159" s="25">
        <f t="shared" si="31"/>
        <v>122</v>
      </c>
      <c r="O159" s="28">
        <f t="shared" si="32"/>
        <v>163421.59343848526</v>
      </c>
      <c r="P159" s="28">
        <f t="shared" si="19"/>
        <v>3111.327670841301</v>
      </c>
      <c r="Q159" s="28">
        <f t="shared" si="20"/>
        <v>2464.450530147271</v>
      </c>
      <c r="R159" s="27">
        <f t="shared" si="21"/>
        <v>646.8771406940299</v>
      </c>
      <c r="S159" s="28">
        <f t="shared" si="22"/>
        <v>160957.142908338</v>
      </c>
    </row>
    <row r="160" spans="1:19" ht="13.5">
      <c r="A160" s="55"/>
      <c r="B160" s="60">
        <f t="shared" si="23"/>
        <v>123</v>
      </c>
      <c r="C160" s="61">
        <f t="shared" si="24"/>
        <v>43891</v>
      </c>
      <c r="D160" s="63">
        <f t="shared" si="28"/>
        <v>160957.14290833668</v>
      </c>
      <c r="E160" s="63">
        <f t="shared" si="29"/>
        <v>3111.327670841301</v>
      </c>
      <c r="F160" s="24">
        <f t="shared" si="18"/>
        <v>0</v>
      </c>
      <c r="G160" s="63">
        <f t="shared" si="25"/>
        <v>3111.327670841301</v>
      </c>
      <c r="H160" s="63">
        <f t="shared" si="26"/>
        <v>2474.205646829135</v>
      </c>
      <c r="I160" s="63">
        <f t="shared" si="30"/>
        <v>637.122024012166</v>
      </c>
      <c r="J160" s="63">
        <f t="shared" si="27"/>
        <v>158482.93726150756</v>
      </c>
      <c r="K160" s="55"/>
      <c r="L160" s="29"/>
      <c r="M160" s="30"/>
      <c r="N160" s="25">
        <f t="shared" si="31"/>
        <v>123</v>
      </c>
      <c r="O160" s="28">
        <f t="shared" si="32"/>
        <v>160957.142908338</v>
      </c>
      <c r="P160" s="28">
        <f t="shared" si="19"/>
        <v>3111.327670841301</v>
      </c>
      <c r="Q160" s="28">
        <f t="shared" si="20"/>
        <v>2474.205646829104</v>
      </c>
      <c r="R160" s="27">
        <f t="shared" si="21"/>
        <v>637.1220240121971</v>
      </c>
      <c r="S160" s="28">
        <f t="shared" si="22"/>
        <v>158482.9372615089</v>
      </c>
    </row>
    <row r="161" spans="1:19" ht="13.5">
      <c r="A161" s="55"/>
      <c r="B161" s="60">
        <f t="shared" si="23"/>
        <v>124</v>
      </c>
      <c r="C161" s="61">
        <f t="shared" si="24"/>
        <v>43922</v>
      </c>
      <c r="D161" s="63">
        <f t="shared" si="28"/>
        <v>158482.93726150756</v>
      </c>
      <c r="E161" s="63">
        <f t="shared" si="29"/>
        <v>3111.327670841301</v>
      </c>
      <c r="F161" s="24">
        <f t="shared" si="18"/>
        <v>0</v>
      </c>
      <c r="G161" s="63">
        <f t="shared" si="25"/>
        <v>3111.327670841301</v>
      </c>
      <c r="H161" s="63">
        <f t="shared" si="26"/>
        <v>2483.9993775145003</v>
      </c>
      <c r="I161" s="63">
        <f t="shared" si="30"/>
        <v>627.3282933268007</v>
      </c>
      <c r="J161" s="63">
        <f t="shared" si="27"/>
        <v>155998.93788399306</v>
      </c>
      <c r="K161" s="55"/>
      <c r="L161" s="29"/>
      <c r="M161" s="30"/>
      <c r="N161" s="25">
        <f t="shared" si="31"/>
        <v>124</v>
      </c>
      <c r="O161" s="28">
        <f t="shared" si="32"/>
        <v>158482.9372615089</v>
      </c>
      <c r="P161" s="28">
        <f t="shared" si="19"/>
        <v>3111.327670841301</v>
      </c>
      <c r="Q161" s="28">
        <f t="shared" si="20"/>
        <v>2483.9993775144676</v>
      </c>
      <c r="R161" s="27">
        <f t="shared" si="21"/>
        <v>627.3282933268331</v>
      </c>
      <c r="S161" s="28">
        <f t="shared" si="22"/>
        <v>155998.93788399443</v>
      </c>
    </row>
    <row r="162" spans="1:19" ht="13.5">
      <c r="A162" s="55"/>
      <c r="B162" s="60">
        <f t="shared" si="23"/>
        <v>125</v>
      </c>
      <c r="C162" s="61">
        <f t="shared" si="24"/>
        <v>43952</v>
      </c>
      <c r="D162" s="63">
        <f t="shared" si="28"/>
        <v>155998.93788399306</v>
      </c>
      <c r="E162" s="63">
        <f t="shared" si="29"/>
        <v>3111.327670841301</v>
      </c>
      <c r="F162" s="24">
        <f t="shared" si="18"/>
        <v>0</v>
      </c>
      <c r="G162" s="63">
        <f t="shared" si="25"/>
        <v>3111.327670841301</v>
      </c>
      <c r="H162" s="63">
        <f t="shared" si="26"/>
        <v>2493.831875050495</v>
      </c>
      <c r="I162" s="63">
        <f t="shared" si="30"/>
        <v>617.4957957908058</v>
      </c>
      <c r="J162" s="63">
        <f t="shared" si="27"/>
        <v>153505.10600894256</v>
      </c>
      <c r="K162" s="55"/>
      <c r="L162" s="29"/>
      <c r="M162" s="30"/>
      <c r="N162" s="25">
        <f t="shared" si="31"/>
        <v>125</v>
      </c>
      <c r="O162" s="28">
        <f t="shared" si="32"/>
        <v>155998.93788399443</v>
      </c>
      <c r="P162" s="28">
        <f t="shared" si="19"/>
        <v>3111.327670841301</v>
      </c>
      <c r="Q162" s="28">
        <f t="shared" si="20"/>
        <v>2493.831875050463</v>
      </c>
      <c r="R162" s="27">
        <f t="shared" si="21"/>
        <v>617.4957957908379</v>
      </c>
      <c r="S162" s="28">
        <f t="shared" si="22"/>
        <v>153505.10600894396</v>
      </c>
    </row>
    <row r="163" spans="1:19" ht="13.5">
      <c r="A163" s="55"/>
      <c r="B163" s="60">
        <f t="shared" si="23"/>
        <v>126</v>
      </c>
      <c r="C163" s="61">
        <f t="shared" si="24"/>
        <v>43983</v>
      </c>
      <c r="D163" s="63">
        <f t="shared" si="28"/>
        <v>153505.10600894256</v>
      </c>
      <c r="E163" s="63">
        <f t="shared" si="29"/>
        <v>3111.327670841301</v>
      </c>
      <c r="F163" s="24">
        <f t="shared" si="18"/>
        <v>0</v>
      </c>
      <c r="G163" s="63">
        <f t="shared" si="25"/>
        <v>3111.327670841301</v>
      </c>
      <c r="H163" s="63">
        <f t="shared" si="26"/>
        <v>2503.7032928892368</v>
      </c>
      <c r="I163" s="63">
        <f t="shared" si="30"/>
        <v>607.6243779520643</v>
      </c>
      <c r="J163" s="63">
        <f t="shared" si="27"/>
        <v>151001.40271605333</v>
      </c>
      <c r="K163" s="55"/>
      <c r="L163" s="29"/>
      <c r="M163" s="30"/>
      <c r="N163" s="25">
        <f t="shared" si="31"/>
        <v>126</v>
      </c>
      <c r="O163" s="28">
        <f t="shared" si="32"/>
        <v>153505.10600894396</v>
      </c>
      <c r="P163" s="28">
        <f t="shared" si="19"/>
        <v>3111.327670841301</v>
      </c>
      <c r="Q163" s="28">
        <f t="shared" si="20"/>
        <v>2503.703292889205</v>
      </c>
      <c r="R163" s="27">
        <f t="shared" si="21"/>
        <v>607.6243779520962</v>
      </c>
      <c r="S163" s="28">
        <f t="shared" si="22"/>
        <v>151001.40271605476</v>
      </c>
    </row>
    <row r="164" spans="1:19" ht="13.5">
      <c r="A164" s="55"/>
      <c r="B164" s="60">
        <f t="shared" si="23"/>
        <v>127</v>
      </c>
      <c r="C164" s="61">
        <f t="shared" si="24"/>
        <v>44013</v>
      </c>
      <c r="D164" s="63">
        <f t="shared" si="28"/>
        <v>151001.40271605333</v>
      </c>
      <c r="E164" s="63">
        <f t="shared" si="29"/>
        <v>3111.327670841301</v>
      </c>
      <c r="F164" s="24">
        <f t="shared" si="18"/>
        <v>0</v>
      </c>
      <c r="G164" s="63">
        <f t="shared" si="25"/>
        <v>3111.327670841301</v>
      </c>
      <c r="H164" s="63">
        <f t="shared" si="26"/>
        <v>2513.6137850902564</v>
      </c>
      <c r="I164" s="63">
        <f t="shared" si="30"/>
        <v>597.7138857510445</v>
      </c>
      <c r="J164" s="63">
        <f t="shared" si="27"/>
        <v>148487.78893096308</v>
      </c>
      <c r="K164" s="55"/>
      <c r="L164" s="29"/>
      <c r="M164" s="30"/>
      <c r="N164" s="25">
        <f t="shared" si="31"/>
        <v>127</v>
      </c>
      <c r="O164" s="28">
        <f t="shared" si="32"/>
        <v>151001.40271605476</v>
      </c>
      <c r="P164" s="28">
        <f t="shared" si="19"/>
        <v>3111.327670841301</v>
      </c>
      <c r="Q164" s="28">
        <f t="shared" si="20"/>
        <v>2513.6137850902237</v>
      </c>
      <c r="R164" s="27">
        <f t="shared" si="21"/>
        <v>597.7138857510773</v>
      </c>
      <c r="S164" s="28">
        <f t="shared" si="22"/>
        <v>148487.78893096454</v>
      </c>
    </row>
    <row r="165" spans="1:19" ht="13.5">
      <c r="A165" s="55"/>
      <c r="B165" s="60">
        <f t="shared" si="23"/>
        <v>128</v>
      </c>
      <c r="C165" s="61">
        <f t="shared" si="24"/>
        <v>44044</v>
      </c>
      <c r="D165" s="63">
        <f t="shared" si="28"/>
        <v>148487.78893096308</v>
      </c>
      <c r="E165" s="63">
        <f t="shared" si="29"/>
        <v>3111.327670841301</v>
      </c>
      <c r="F165" s="24">
        <f t="shared" si="18"/>
        <v>0</v>
      </c>
      <c r="G165" s="63">
        <f t="shared" si="25"/>
        <v>3111.327670841301</v>
      </c>
      <c r="H165" s="63">
        <f t="shared" si="26"/>
        <v>2523.5635063229056</v>
      </c>
      <c r="I165" s="63">
        <f t="shared" si="30"/>
        <v>587.7641645183955</v>
      </c>
      <c r="J165" s="63">
        <f t="shared" si="27"/>
        <v>145964.22542464017</v>
      </c>
      <c r="K165" s="55"/>
      <c r="L165" s="29"/>
      <c r="M165" s="30"/>
      <c r="N165" s="25">
        <f t="shared" si="31"/>
        <v>128</v>
      </c>
      <c r="O165" s="28">
        <f t="shared" si="32"/>
        <v>148487.78893096454</v>
      </c>
      <c r="P165" s="28">
        <f t="shared" si="19"/>
        <v>3111.327670841301</v>
      </c>
      <c r="Q165" s="28">
        <f t="shared" si="20"/>
        <v>2523.563506322872</v>
      </c>
      <c r="R165" s="27">
        <f t="shared" si="21"/>
        <v>587.764164518429</v>
      </c>
      <c r="S165" s="28">
        <f t="shared" si="22"/>
        <v>145964.22542464166</v>
      </c>
    </row>
    <row r="166" spans="1:19" ht="13.5">
      <c r="A166" s="55"/>
      <c r="B166" s="60">
        <f t="shared" si="23"/>
        <v>129</v>
      </c>
      <c r="C166" s="61">
        <f t="shared" si="24"/>
        <v>44075</v>
      </c>
      <c r="D166" s="63">
        <f t="shared" si="28"/>
        <v>145964.22542464017</v>
      </c>
      <c r="E166" s="63">
        <f t="shared" si="29"/>
        <v>3111.327670841301</v>
      </c>
      <c r="F166" s="24">
        <f aca="true" t="shared" si="33" ref="F166:F229">IF(Pay_Num&lt;&gt;"",Scheduled_Extra_Payments,"")</f>
        <v>0</v>
      </c>
      <c r="G166" s="63">
        <f t="shared" si="25"/>
        <v>3111.327670841301</v>
      </c>
      <c r="H166" s="63">
        <f t="shared" si="26"/>
        <v>2533.5526118687667</v>
      </c>
      <c r="I166" s="63">
        <f t="shared" si="30"/>
        <v>577.775058972534</v>
      </c>
      <c r="J166" s="63">
        <f t="shared" si="27"/>
        <v>143430.6728127714</v>
      </c>
      <c r="K166" s="55"/>
      <c r="L166" s="29"/>
      <c r="M166" s="30"/>
      <c r="N166" s="25">
        <f t="shared" si="31"/>
        <v>129</v>
      </c>
      <c r="O166" s="28">
        <f t="shared" si="32"/>
        <v>145964.22542464166</v>
      </c>
      <c r="P166" s="28">
        <f aca="true" t="shared" si="34" ref="P166:P229">-PMT(Interest_Rate/12,Loan_Years*12,Loan_Amount)</f>
        <v>3111.327670841301</v>
      </c>
      <c r="Q166" s="28">
        <f aca="true" t="shared" si="35" ref="Q166:Q229">P166-R166</f>
        <v>2533.552611868733</v>
      </c>
      <c r="R166" s="27">
        <f aca="true" t="shared" si="36" ref="R166:R229">-IPMT(Interest_Rate/12,N166,Loan_Years*12,Loan_Amount)</f>
        <v>577.7750589725679</v>
      </c>
      <c r="S166" s="28">
        <f aca="true" t="shared" si="37" ref="S166:S229">O166-Q166</f>
        <v>143430.67281277291</v>
      </c>
    </row>
    <row r="167" spans="1:19" ht="13.5">
      <c r="A167" s="55"/>
      <c r="B167" s="60">
        <f aca="true" t="shared" si="38" ref="B167:B230">IF(Values_Entered,B166+1,"")</f>
        <v>130</v>
      </c>
      <c r="C167" s="61">
        <f aca="true" t="shared" si="39" ref="C167:C230">IF(Pay_Num&lt;&gt;"",DATE(YEAR(C166),MONTH(C166)+1,DAY(C166)),"")</f>
        <v>44105</v>
      </c>
      <c r="D167" s="63">
        <f t="shared" si="28"/>
        <v>143430.6728127714</v>
      </c>
      <c r="E167" s="63">
        <f t="shared" si="29"/>
        <v>3111.327670841301</v>
      </c>
      <c r="F167" s="24">
        <f t="shared" si="33"/>
        <v>0</v>
      </c>
      <c r="G167" s="63">
        <f aca="true" t="shared" si="40" ref="G167:G230">IF(Pay_Num&lt;&gt;"",Sched_Pay+Extra_Pay,"")</f>
        <v>3111.327670841301</v>
      </c>
      <c r="H167" s="63">
        <f aca="true" t="shared" si="41" ref="H167:H230">IF(Pay_Num&lt;&gt;"",Total_Pay-Int,"")</f>
        <v>2543.5812576240805</v>
      </c>
      <c r="I167" s="63">
        <f t="shared" si="30"/>
        <v>567.7464132172202</v>
      </c>
      <c r="J167" s="63">
        <f aca="true" t="shared" si="42" ref="J167:J230">IF(Pay_Num&lt;&gt;"",Beg_Bal-Princ,"")</f>
        <v>140887.09155514732</v>
      </c>
      <c r="K167" s="55"/>
      <c r="L167" s="29"/>
      <c r="M167" s="30"/>
      <c r="N167" s="25">
        <f t="shared" si="31"/>
        <v>130</v>
      </c>
      <c r="O167" s="28">
        <f t="shared" si="32"/>
        <v>143430.67281277291</v>
      </c>
      <c r="P167" s="28">
        <f t="shared" si="34"/>
        <v>3111.327670841301</v>
      </c>
      <c r="Q167" s="28">
        <f t="shared" si="35"/>
        <v>2543.581257624047</v>
      </c>
      <c r="R167" s="27">
        <f t="shared" si="36"/>
        <v>567.746413217254</v>
      </c>
      <c r="S167" s="28">
        <f t="shared" si="37"/>
        <v>140887.09155514886</v>
      </c>
    </row>
    <row r="168" spans="1:19" ht="13.5">
      <c r="A168" s="55"/>
      <c r="B168" s="60">
        <f t="shared" si="38"/>
        <v>131</v>
      </c>
      <c r="C168" s="61">
        <f t="shared" si="39"/>
        <v>44136</v>
      </c>
      <c r="D168" s="63">
        <f aca="true" t="shared" si="43" ref="D168:D231">IF(Pay_Num&lt;&gt;"",J167,"")</f>
        <v>140887.09155514732</v>
      </c>
      <c r="E168" s="63">
        <f aca="true" t="shared" si="44" ref="E168:E231">IF(Pay_Num&lt;&gt;"",Scheduled_Monthly_Payment,"")</f>
        <v>3111.327670841301</v>
      </c>
      <c r="F168" s="24">
        <f t="shared" si="33"/>
        <v>0</v>
      </c>
      <c r="G168" s="63">
        <f t="shared" si="40"/>
        <v>3111.327670841301</v>
      </c>
      <c r="H168" s="63">
        <f t="shared" si="41"/>
        <v>2553.649600102176</v>
      </c>
      <c r="I168" s="63">
        <f aca="true" t="shared" si="45" ref="I168:I231">IF(Pay_Num&lt;&gt;"",Beg_Bal*Interest_Rate/12,"")</f>
        <v>557.6780707391248</v>
      </c>
      <c r="J168" s="63">
        <f t="shared" si="42"/>
        <v>138333.44195504513</v>
      </c>
      <c r="K168" s="55"/>
      <c r="L168" s="29"/>
      <c r="M168" s="30"/>
      <c r="N168" s="25">
        <f aca="true" t="shared" si="46" ref="N168:N231">N167+1</f>
        <v>131</v>
      </c>
      <c r="O168" s="28">
        <f aca="true" t="shared" si="47" ref="O168:O231">S167</f>
        <v>140887.09155514886</v>
      </c>
      <c r="P168" s="28">
        <f t="shared" si="34"/>
        <v>3111.327670841301</v>
      </c>
      <c r="Q168" s="28">
        <f t="shared" si="35"/>
        <v>2553.649600102142</v>
      </c>
      <c r="R168" s="27">
        <f t="shared" si="36"/>
        <v>557.6780707391589</v>
      </c>
      <c r="S168" s="28">
        <f t="shared" si="37"/>
        <v>138333.44195504673</v>
      </c>
    </row>
    <row r="169" spans="1:19" ht="13.5">
      <c r="A169" s="55"/>
      <c r="B169" s="60">
        <f t="shared" si="38"/>
        <v>132</v>
      </c>
      <c r="C169" s="61">
        <f t="shared" si="39"/>
        <v>44166</v>
      </c>
      <c r="D169" s="63">
        <f t="shared" si="43"/>
        <v>138333.44195504513</v>
      </c>
      <c r="E169" s="63">
        <f t="shared" si="44"/>
        <v>3111.327670841301</v>
      </c>
      <c r="F169" s="24">
        <f t="shared" si="33"/>
        <v>0</v>
      </c>
      <c r="G169" s="63">
        <f t="shared" si="40"/>
        <v>3111.327670841301</v>
      </c>
      <c r="H169" s="63">
        <f t="shared" si="41"/>
        <v>2563.757796435914</v>
      </c>
      <c r="I169" s="63">
        <f t="shared" si="45"/>
        <v>547.5698744053869</v>
      </c>
      <c r="J169" s="63">
        <f t="shared" si="42"/>
        <v>135769.68415860922</v>
      </c>
      <c r="K169" s="55"/>
      <c r="L169" s="29"/>
      <c r="M169" s="30"/>
      <c r="N169" s="25">
        <f t="shared" si="46"/>
        <v>132</v>
      </c>
      <c r="O169" s="28">
        <f t="shared" si="47"/>
        <v>138333.44195504673</v>
      </c>
      <c r="P169" s="28">
        <f t="shared" si="34"/>
        <v>3111.327670841301</v>
      </c>
      <c r="Q169" s="28">
        <f t="shared" si="35"/>
        <v>2563.7577964358793</v>
      </c>
      <c r="R169" s="27">
        <f t="shared" si="36"/>
        <v>547.5698744054215</v>
      </c>
      <c r="S169" s="28">
        <f t="shared" si="37"/>
        <v>135769.68415861085</v>
      </c>
    </row>
    <row r="170" spans="1:19" ht="13.5">
      <c r="A170" s="55"/>
      <c r="B170" s="60">
        <f t="shared" si="38"/>
        <v>133</v>
      </c>
      <c r="C170" s="61">
        <f t="shared" si="39"/>
        <v>44197</v>
      </c>
      <c r="D170" s="63">
        <f t="shared" si="43"/>
        <v>135769.68415860922</v>
      </c>
      <c r="E170" s="63">
        <f t="shared" si="44"/>
        <v>3111.327670841301</v>
      </c>
      <c r="F170" s="24">
        <f t="shared" si="33"/>
        <v>0</v>
      </c>
      <c r="G170" s="63">
        <f t="shared" si="40"/>
        <v>3111.327670841301</v>
      </c>
      <c r="H170" s="63">
        <f t="shared" si="41"/>
        <v>2573.906004380139</v>
      </c>
      <c r="I170" s="63">
        <f t="shared" si="45"/>
        <v>537.4216664611615</v>
      </c>
      <c r="J170" s="63">
        <f t="shared" si="42"/>
        <v>133195.77815422908</v>
      </c>
      <c r="K170" s="55"/>
      <c r="L170" s="29"/>
      <c r="M170" s="30"/>
      <c r="N170" s="25">
        <f t="shared" si="46"/>
        <v>133</v>
      </c>
      <c r="O170" s="28">
        <f t="shared" si="47"/>
        <v>135769.68415861085</v>
      </c>
      <c r="P170" s="28">
        <f t="shared" si="34"/>
        <v>3111.327670841301</v>
      </c>
      <c r="Q170" s="28">
        <f t="shared" si="35"/>
        <v>2573.9060043801037</v>
      </c>
      <c r="R170" s="27">
        <f t="shared" si="36"/>
        <v>537.4216664611971</v>
      </c>
      <c r="S170" s="28">
        <f t="shared" si="37"/>
        <v>133195.77815423073</v>
      </c>
    </row>
    <row r="171" spans="1:19" ht="13.5">
      <c r="A171" s="55"/>
      <c r="B171" s="60">
        <f t="shared" si="38"/>
        <v>134</v>
      </c>
      <c r="C171" s="61">
        <f t="shared" si="39"/>
        <v>44228</v>
      </c>
      <c r="D171" s="63">
        <f t="shared" si="43"/>
        <v>133195.77815422908</v>
      </c>
      <c r="E171" s="63">
        <f t="shared" si="44"/>
        <v>3111.327670841301</v>
      </c>
      <c r="F171" s="24">
        <f t="shared" si="33"/>
        <v>0</v>
      </c>
      <c r="G171" s="63">
        <f t="shared" si="40"/>
        <v>3111.327670841301</v>
      </c>
      <c r="H171" s="63">
        <f t="shared" si="41"/>
        <v>2584.0943823141442</v>
      </c>
      <c r="I171" s="63">
        <f t="shared" si="45"/>
        <v>527.2332885271568</v>
      </c>
      <c r="J171" s="63">
        <f t="shared" si="42"/>
        <v>130611.68377191493</v>
      </c>
      <c r="K171" s="55"/>
      <c r="L171" s="29"/>
      <c r="M171" s="30"/>
      <c r="N171" s="25">
        <f t="shared" si="46"/>
        <v>134</v>
      </c>
      <c r="O171" s="28">
        <f t="shared" si="47"/>
        <v>133195.77815423073</v>
      </c>
      <c r="P171" s="28">
        <f t="shared" si="34"/>
        <v>3111.327670841301</v>
      </c>
      <c r="Q171" s="28">
        <f t="shared" si="35"/>
        <v>2584.0943823141088</v>
      </c>
      <c r="R171" s="27">
        <f t="shared" si="36"/>
        <v>527.2332885271921</v>
      </c>
      <c r="S171" s="28">
        <f t="shared" si="37"/>
        <v>130611.68377191662</v>
      </c>
    </row>
    <row r="172" spans="1:19" ht="13.5">
      <c r="A172" s="55"/>
      <c r="B172" s="60">
        <f t="shared" si="38"/>
        <v>135</v>
      </c>
      <c r="C172" s="61">
        <f t="shared" si="39"/>
        <v>44256</v>
      </c>
      <c r="D172" s="63">
        <f t="shared" si="43"/>
        <v>130611.68377191493</v>
      </c>
      <c r="E172" s="63">
        <f t="shared" si="44"/>
        <v>3111.327670841301</v>
      </c>
      <c r="F172" s="24">
        <f t="shared" si="33"/>
        <v>0</v>
      </c>
      <c r="G172" s="63">
        <f t="shared" si="40"/>
        <v>3111.327670841301</v>
      </c>
      <c r="H172" s="63">
        <f t="shared" si="41"/>
        <v>2594.3230892441375</v>
      </c>
      <c r="I172" s="63">
        <f t="shared" si="45"/>
        <v>517.0045815971633</v>
      </c>
      <c r="J172" s="63">
        <f t="shared" si="42"/>
        <v>128017.3606826708</v>
      </c>
      <c r="K172" s="55"/>
      <c r="L172" s="29"/>
      <c r="M172" s="30"/>
      <c r="N172" s="25">
        <f t="shared" si="46"/>
        <v>135</v>
      </c>
      <c r="O172" s="28">
        <f t="shared" si="47"/>
        <v>130611.68377191662</v>
      </c>
      <c r="P172" s="28">
        <f t="shared" si="34"/>
        <v>3111.327670841301</v>
      </c>
      <c r="Q172" s="28">
        <f t="shared" si="35"/>
        <v>2594.3230892441015</v>
      </c>
      <c r="R172" s="27">
        <f t="shared" si="36"/>
        <v>517.0045815971993</v>
      </c>
      <c r="S172" s="28">
        <f t="shared" si="37"/>
        <v>128017.36068267252</v>
      </c>
    </row>
    <row r="173" spans="1:19" ht="13.5">
      <c r="A173" s="55"/>
      <c r="B173" s="60">
        <f t="shared" si="38"/>
        <v>136</v>
      </c>
      <c r="C173" s="61">
        <f t="shared" si="39"/>
        <v>44287</v>
      </c>
      <c r="D173" s="63">
        <f t="shared" si="43"/>
        <v>128017.3606826708</v>
      </c>
      <c r="E173" s="63">
        <f t="shared" si="44"/>
        <v>3111.327670841301</v>
      </c>
      <c r="F173" s="24">
        <f t="shared" si="33"/>
        <v>0</v>
      </c>
      <c r="G173" s="63">
        <f t="shared" si="40"/>
        <v>3111.327670841301</v>
      </c>
      <c r="H173" s="63">
        <f t="shared" si="41"/>
        <v>2604.592284805729</v>
      </c>
      <c r="I173" s="63">
        <f t="shared" si="45"/>
        <v>506.73538603557193</v>
      </c>
      <c r="J173" s="63">
        <f t="shared" si="42"/>
        <v>125412.76839786507</v>
      </c>
      <c r="K173" s="55"/>
      <c r="L173" s="29"/>
      <c r="M173" s="30"/>
      <c r="N173" s="25">
        <f t="shared" si="46"/>
        <v>136</v>
      </c>
      <c r="O173" s="28">
        <f t="shared" si="47"/>
        <v>128017.36068267252</v>
      </c>
      <c r="P173" s="28">
        <f t="shared" si="34"/>
        <v>3111.327670841301</v>
      </c>
      <c r="Q173" s="28">
        <f t="shared" si="35"/>
        <v>2604.5922848056925</v>
      </c>
      <c r="R173" s="27">
        <f t="shared" si="36"/>
        <v>506.73538603560854</v>
      </c>
      <c r="S173" s="28">
        <f t="shared" si="37"/>
        <v>125412.76839786682</v>
      </c>
    </row>
    <row r="174" spans="1:19" ht="13.5">
      <c r="A174" s="55"/>
      <c r="B174" s="60">
        <f t="shared" si="38"/>
        <v>137</v>
      </c>
      <c r="C174" s="61">
        <f t="shared" si="39"/>
        <v>44317</v>
      </c>
      <c r="D174" s="63">
        <f t="shared" si="43"/>
        <v>125412.76839786507</v>
      </c>
      <c r="E174" s="63">
        <f t="shared" si="44"/>
        <v>3111.327670841301</v>
      </c>
      <c r="F174" s="24">
        <f t="shared" si="33"/>
        <v>0</v>
      </c>
      <c r="G174" s="63">
        <f t="shared" si="40"/>
        <v>3111.327670841301</v>
      </c>
      <c r="H174" s="63">
        <f t="shared" si="41"/>
        <v>2614.9021292664183</v>
      </c>
      <c r="I174" s="63">
        <f t="shared" si="45"/>
        <v>496.4255415748826</v>
      </c>
      <c r="J174" s="63">
        <f t="shared" si="42"/>
        <v>122797.86626859865</v>
      </c>
      <c r="K174" s="55"/>
      <c r="L174" s="29"/>
      <c r="M174" s="30"/>
      <c r="N174" s="25">
        <f t="shared" si="46"/>
        <v>137</v>
      </c>
      <c r="O174" s="28">
        <f t="shared" si="47"/>
        <v>125412.76839786682</v>
      </c>
      <c r="P174" s="28">
        <f t="shared" si="34"/>
        <v>3111.327670841301</v>
      </c>
      <c r="Q174" s="28">
        <f t="shared" si="35"/>
        <v>2614.902129266382</v>
      </c>
      <c r="R174" s="27">
        <f t="shared" si="36"/>
        <v>496.4255415749192</v>
      </c>
      <c r="S174" s="28">
        <f t="shared" si="37"/>
        <v>122797.86626860044</v>
      </c>
    </row>
    <row r="175" spans="1:19" ht="13.5">
      <c r="A175" s="55"/>
      <c r="B175" s="60">
        <f t="shared" si="38"/>
        <v>138</v>
      </c>
      <c r="C175" s="61">
        <f t="shared" si="39"/>
        <v>44348</v>
      </c>
      <c r="D175" s="63">
        <f t="shared" si="43"/>
        <v>122797.86626859865</v>
      </c>
      <c r="E175" s="63">
        <f t="shared" si="44"/>
        <v>3111.327670841301</v>
      </c>
      <c r="F175" s="24">
        <f t="shared" si="33"/>
        <v>0</v>
      </c>
      <c r="G175" s="63">
        <f t="shared" si="40"/>
        <v>3111.327670841301</v>
      </c>
      <c r="H175" s="63">
        <f t="shared" si="41"/>
        <v>2625.252783528098</v>
      </c>
      <c r="I175" s="63">
        <f t="shared" si="45"/>
        <v>486.07488731320296</v>
      </c>
      <c r="J175" s="63">
        <f t="shared" si="42"/>
        <v>120172.61348507056</v>
      </c>
      <c r="K175" s="55"/>
      <c r="L175" s="29"/>
      <c r="M175" s="30"/>
      <c r="N175" s="25">
        <f t="shared" si="46"/>
        <v>138</v>
      </c>
      <c r="O175" s="28">
        <f t="shared" si="47"/>
        <v>122797.86626860044</v>
      </c>
      <c r="P175" s="28">
        <f t="shared" si="34"/>
        <v>3111.327670841301</v>
      </c>
      <c r="Q175" s="28">
        <f t="shared" si="35"/>
        <v>2625.2527835280607</v>
      </c>
      <c r="R175" s="27">
        <f t="shared" si="36"/>
        <v>486.07488731324014</v>
      </c>
      <c r="S175" s="28">
        <f t="shared" si="37"/>
        <v>120172.61348507238</v>
      </c>
    </row>
    <row r="176" spans="1:19" ht="13.5">
      <c r="A176" s="55"/>
      <c r="B176" s="60">
        <f t="shared" si="38"/>
        <v>139</v>
      </c>
      <c r="C176" s="61">
        <f t="shared" si="39"/>
        <v>44378</v>
      </c>
      <c r="D176" s="63">
        <f t="shared" si="43"/>
        <v>120172.61348507056</v>
      </c>
      <c r="E176" s="63">
        <f t="shared" si="44"/>
        <v>3111.327670841301</v>
      </c>
      <c r="F176" s="24">
        <f t="shared" si="33"/>
        <v>0</v>
      </c>
      <c r="G176" s="63">
        <f t="shared" si="40"/>
        <v>3111.327670841301</v>
      </c>
      <c r="H176" s="63">
        <f t="shared" si="41"/>
        <v>2635.6444091295634</v>
      </c>
      <c r="I176" s="63">
        <f t="shared" si="45"/>
        <v>475.68326171173766</v>
      </c>
      <c r="J176" s="63">
        <f t="shared" si="42"/>
        <v>117536.96907594099</v>
      </c>
      <c r="K176" s="55"/>
      <c r="L176" s="29"/>
      <c r="M176" s="30"/>
      <c r="N176" s="25">
        <f t="shared" si="46"/>
        <v>139</v>
      </c>
      <c r="O176" s="28">
        <f t="shared" si="47"/>
        <v>120172.61348507238</v>
      </c>
      <c r="P176" s="28">
        <f t="shared" si="34"/>
        <v>3111.327670841301</v>
      </c>
      <c r="Q176" s="28">
        <f t="shared" si="35"/>
        <v>2635.644409129526</v>
      </c>
      <c r="R176" s="27">
        <f t="shared" si="36"/>
        <v>475.6832617117749</v>
      </c>
      <c r="S176" s="28">
        <f t="shared" si="37"/>
        <v>117536.96907594285</v>
      </c>
    </row>
    <row r="177" spans="1:19" ht="13.5">
      <c r="A177" s="55"/>
      <c r="B177" s="60">
        <f t="shared" si="38"/>
        <v>140</v>
      </c>
      <c r="C177" s="61">
        <f t="shared" si="39"/>
        <v>44409</v>
      </c>
      <c r="D177" s="63">
        <f t="shared" si="43"/>
        <v>117536.96907594099</v>
      </c>
      <c r="E177" s="63">
        <f t="shared" si="44"/>
        <v>3111.327670841301</v>
      </c>
      <c r="F177" s="24">
        <f t="shared" si="33"/>
        <v>0</v>
      </c>
      <c r="G177" s="63">
        <f t="shared" si="40"/>
        <v>3111.327670841301</v>
      </c>
      <c r="H177" s="63">
        <f t="shared" si="41"/>
        <v>2646.0771682490345</v>
      </c>
      <c r="I177" s="63">
        <f t="shared" si="45"/>
        <v>465.2505025922664</v>
      </c>
      <c r="J177" s="63">
        <f t="shared" si="42"/>
        <v>114890.89190769196</v>
      </c>
      <c r="K177" s="55"/>
      <c r="L177" s="29"/>
      <c r="M177" s="30"/>
      <c r="N177" s="25">
        <f t="shared" si="46"/>
        <v>140</v>
      </c>
      <c r="O177" s="28">
        <f t="shared" si="47"/>
        <v>117536.96907594285</v>
      </c>
      <c r="P177" s="28">
        <f t="shared" si="34"/>
        <v>3111.327670841301</v>
      </c>
      <c r="Q177" s="28">
        <f t="shared" si="35"/>
        <v>2646.0771682489963</v>
      </c>
      <c r="R177" s="27">
        <f t="shared" si="36"/>
        <v>465.2505025923048</v>
      </c>
      <c r="S177" s="28">
        <f t="shared" si="37"/>
        <v>114890.89190769385</v>
      </c>
    </row>
    <row r="178" spans="1:19" ht="13.5">
      <c r="A178" s="55"/>
      <c r="B178" s="60">
        <f t="shared" si="38"/>
        <v>141</v>
      </c>
      <c r="C178" s="61">
        <f t="shared" si="39"/>
        <v>44440</v>
      </c>
      <c r="D178" s="63">
        <f t="shared" si="43"/>
        <v>114890.89190769196</v>
      </c>
      <c r="E178" s="63">
        <f t="shared" si="44"/>
        <v>3111.327670841301</v>
      </c>
      <c r="F178" s="24">
        <f t="shared" si="33"/>
        <v>0</v>
      </c>
      <c r="G178" s="63">
        <f t="shared" si="40"/>
        <v>3111.327670841301</v>
      </c>
      <c r="H178" s="63">
        <f t="shared" si="41"/>
        <v>2656.551223706687</v>
      </c>
      <c r="I178" s="63">
        <f t="shared" si="45"/>
        <v>454.776447134614</v>
      </c>
      <c r="J178" s="63">
        <f t="shared" si="42"/>
        <v>112234.34068398527</v>
      </c>
      <c r="K178" s="55"/>
      <c r="L178" s="29"/>
      <c r="M178" s="30"/>
      <c r="N178" s="25">
        <f t="shared" si="46"/>
        <v>141</v>
      </c>
      <c r="O178" s="28">
        <f t="shared" si="47"/>
        <v>114890.89190769385</v>
      </c>
      <c r="P178" s="28">
        <f t="shared" si="34"/>
        <v>3111.327670841301</v>
      </c>
      <c r="Q178" s="28">
        <f t="shared" si="35"/>
        <v>2656.551223706648</v>
      </c>
      <c r="R178" s="27">
        <f t="shared" si="36"/>
        <v>454.77644713465276</v>
      </c>
      <c r="S178" s="28">
        <f t="shared" si="37"/>
        <v>112234.3406839872</v>
      </c>
    </row>
    <row r="179" spans="1:19" ht="13.5">
      <c r="A179" s="55"/>
      <c r="B179" s="60">
        <f t="shared" si="38"/>
        <v>142</v>
      </c>
      <c r="C179" s="61">
        <f t="shared" si="39"/>
        <v>44470</v>
      </c>
      <c r="D179" s="63">
        <f t="shared" si="43"/>
        <v>112234.34068398527</v>
      </c>
      <c r="E179" s="63">
        <f t="shared" si="44"/>
        <v>3111.327670841301</v>
      </c>
      <c r="F179" s="24">
        <f t="shared" si="33"/>
        <v>0</v>
      </c>
      <c r="G179" s="63">
        <f t="shared" si="40"/>
        <v>3111.327670841301</v>
      </c>
      <c r="H179" s="63">
        <f t="shared" si="41"/>
        <v>2667.0667389671926</v>
      </c>
      <c r="I179" s="63">
        <f t="shared" si="45"/>
        <v>444.26093187410834</v>
      </c>
      <c r="J179" s="63">
        <f t="shared" si="42"/>
        <v>109567.27394501808</v>
      </c>
      <c r="K179" s="55"/>
      <c r="L179" s="29"/>
      <c r="M179" s="30"/>
      <c r="N179" s="25">
        <f t="shared" si="46"/>
        <v>142</v>
      </c>
      <c r="O179" s="28">
        <f t="shared" si="47"/>
        <v>112234.3406839872</v>
      </c>
      <c r="P179" s="28">
        <f t="shared" si="34"/>
        <v>3111.327670841301</v>
      </c>
      <c r="Q179" s="28">
        <f t="shared" si="35"/>
        <v>2667.0667389671535</v>
      </c>
      <c r="R179" s="27">
        <f t="shared" si="36"/>
        <v>444.26093187414756</v>
      </c>
      <c r="S179" s="28">
        <f t="shared" si="37"/>
        <v>109567.27394502005</v>
      </c>
    </row>
    <row r="180" spans="1:19" ht="13.5">
      <c r="A180" s="55"/>
      <c r="B180" s="60">
        <f t="shared" si="38"/>
        <v>143</v>
      </c>
      <c r="C180" s="61">
        <f t="shared" si="39"/>
        <v>44501</v>
      </c>
      <c r="D180" s="63">
        <f t="shared" si="43"/>
        <v>109567.27394501808</v>
      </c>
      <c r="E180" s="63">
        <f t="shared" si="44"/>
        <v>3111.327670841301</v>
      </c>
      <c r="F180" s="24">
        <f t="shared" si="33"/>
        <v>0</v>
      </c>
      <c r="G180" s="63">
        <f t="shared" si="40"/>
        <v>3111.327670841301</v>
      </c>
      <c r="H180" s="63">
        <f t="shared" si="41"/>
        <v>2677.6238781422708</v>
      </c>
      <c r="I180" s="63">
        <f t="shared" si="45"/>
        <v>433.7037926990299</v>
      </c>
      <c r="J180" s="63">
        <f t="shared" si="42"/>
        <v>106889.65006687581</v>
      </c>
      <c r="K180" s="55"/>
      <c r="L180" s="29"/>
      <c r="M180" s="30"/>
      <c r="N180" s="25">
        <f t="shared" si="46"/>
        <v>143</v>
      </c>
      <c r="O180" s="28">
        <f t="shared" si="47"/>
        <v>109567.27394502005</v>
      </c>
      <c r="P180" s="28">
        <f t="shared" si="34"/>
        <v>3111.327670841301</v>
      </c>
      <c r="Q180" s="28">
        <f t="shared" si="35"/>
        <v>2677.623878142231</v>
      </c>
      <c r="R180" s="27">
        <f t="shared" si="36"/>
        <v>433.70379269906954</v>
      </c>
      <c r="S180" s="28">
        <f t="shared" si="37"/>
        <v>106889.65006687782</v>
      </c>
    </row>
    <row r="181" spans="1:19" ht="13.5">
      <c r="A181" s="55"/>
      <c r="B181" s="60">
        <f t="shared" si="38"/>
        <v>144</v>
      </c>
      <c r="C181" s="61">
        <f t="shared" si="39"/>
        <v>44531</v>
      </c>
      <c r="D181" s="63">
        <f t="shared" si="43"/>
        <v>106889.65006687581</v>
      </c>
      <c r="E181" s="63">
        <f t="shared" si="44"/>
        <v>3111.327670841301</v>
      </c>
      <c r="F181" s="24">
        <f t="shared" si="33"/>
        <v>0</v>
      </c>
      <c r="G181" s="63">
        <f t="shared" si="40"/>
        <v>3111.327670841301</v>
      </c>
      <c r="H181" s="63">
        <f t="shared" si="41"/>
        <v>2688.222805993251</v>
      </c>
      <c r="I181" s="63">
        <f t="shared" si="45"/>
        <v>423.10486484805006</v>
      </c>
      <c r="J181" s="63">
        <f t="shared" si="42"/>
        <v>104201.42726088256</v>
      </c>
      <c r="K181" s="55"/>
      <c r="L181" s="29"/>
      <c r="M181" s="30"/>
      <c r="N181" s="25">
        <f t="shared" si="46"/>
        <v>144</v>
      </c>
      <c r="O181" s="28">
        <f t="shared" si="47"/>
        <v>106889.65006687782</v>
      </c>
      <c r="P181" s="28">
        <f t="shared" si="34"/>
        <v>3111.327670841301</v>
      </c>
      <c r="Q181" s="28">
        <f t="shared" si="35"/>
        <v>2688.222805993211</v>
      </c>
      <c r="R181" s="27">
        <f t="shared" si="36"/>
        <v>423.1048648480899</v>
      </c>
      <c r="S181" s="28">
        <f t="shared" si="37"/>
        <v>104201.42726088461</v>
      </c>
    </row>
    <row r="182" spans="1:19" ht="13.5">
      <c r="A182" s="55"/>
      <c r="B182" s="60">
        <f t="shared" si="38"/>
        <v>145</v>
      </c>
      <c r="C182" s="61">
        <f t="shared" si="39"/>
        <v>44562</v>
      </c>
      <c r="D182" s="63">
        <f t="shared" si="43"/>
        <v>104201.42726088256</v>
      </c>
      <c r="E182" s="63">
        <f t="shared" si="44"/>
        <v>3111.327670841301</v>
      </c>
      <c r="F182" s="24">
        <f t="shared" si="33"/>
        <v>0</v>
      </c>
      <c r="G182" s="63">
        <f t="shared" si="40"/>
        <v>3111.327670841301</v>
      </c>
      <c r="H182" s="63">
        <f t="shared" si="41"/>
        <v>2698.863687933641</v>
      </c>
      <c r="I182" s="63">
        <f t="shared" si="45"/>
        <v>412.46398290766007</v>
      </c>
      <c r="J182" s="63">
        <f t="shared" si="42"/>
        <v>101502.56357294891</v>
      </c>
      <c r="K182" s="55"/>
      <c r="L182" s="29"/>
      <c r="M182" s="30"/>
      <c r="N182" s="25">
        <f t="shared" si="46"/>
        <v>145</v>
      </c>
      <c r="O182" s="28">
        <f t="shared" si="47"/>
        <v>104201.42726088461</v>
      </c>
      <c r="P182" s="28">
        <f t="shared" si="34"/>
        <v>3111.327670841301</v>
      </c>
      <c r="Q182" s="28">
        <f t="shared" si="35"/>
        <v>2698.8636879336004</v>
      </c>
      <c r="R182" s="27">
        <f t="shared" si="36"/>
        <v>412.4639829077003</v>
      </c>
      <c r="S182" s="28">
        <f t="shared" si="37"/>
        <v>101502.56357295101</v>
      </c>
    </row>
    <row r="183" spans="1:19" ht="13.5">
      <c r="A183" s="55"/>
      <c r="B183" s="60">
        <f t="shared" si="38"/>
        <v>146</v>
      </c>
      <c r="C183" s="61">
        <f t="shared" si="39"/>
        <v>44593</v>
      </c>
      <c r="D183" s="63">
        <f t="shared" si="43"/>
        <v>101502.56357294891</v>
      </c>
      <c r="E183" s="63">
        <f t="shared" si="44"/>
        <v>3111.327670841301</v>
      </c>
      <c r="F183" s="24">
        <f t="shared" si="33"/>
        <v>0</v>
      </c>
      <c r="G183" s="63">
        <f t="shared" si="40"/>
        <v>3111.327670841301</v>
      </c>
      <c r="H183" s="63">
        <f t="shared" si="41"/>
        <v>2709.5466900317115</v>
      </c>
      <c r="I183" s="63">
        <f t="shared" si="45"/>
        <v>401.78098080958944</v>
      </c>
      <c r="J183" s="63">
        <f t="shared" si="42"/>
        <v>98793.0168829172</v>
      </c>
      <c r="K183" s="55"/>
      <c r="L183" s="29"/>
      <c r="M183" s="30"/>
      <c r="N183" s="25">
        <f t="shared" si="46"/>
        <v>146</v>
      </c>
      <c r="O183" s="28">
        <f t="shared" si="47"/>
        <v>101502.56357295101</v>
      </c>
      <c r="P183" s="28">
        <f t="shared" si="34"/>
        <v>3111.327670841301</v>
      </c>
      <c r="Q183" s="28">
        <f t="shared" si="35"/>
        <v>2709.546690031671</v>
      </c>
      <c r="R183" s="27">
        <f t="shared" si="36"/>
        <v>401.78098080963</v>
      </c>
      <c r="S183" s="28">
        <f t="shared" si="37"/>
        <v>98793.01688291934</v>
      </c>
    </row>
    <row r="184" spans="1:19" ht="13.5">
      <c r="A184" s="55"/>
      <c r="B184" s="60">
        <f t="shared" si="38"/>
        <v>147</v>
      </c>
      <c r="C184" s="61">
        <f t="shared" si="39"/>
        <v>44621</v>
      </c>
      <c r="D184" s="63">
        <f t="shared" si="43"/>
        <v>98793.0168829172</v>
      </c>
      <c r="E184" s="63">
        <f t="shared" si="44"/>
        <v>3111.327670841301</v>
      </c>
      <c r="F184" s="24">
        <f t="shared" si="33"/>
        <v>0</v>
      </c>
      <c r="G184" s="63">
        <f t="shared" si="40"/>
        <v>3111.327670841301</v>
      </c>
      <c r="H184" s="63">
        <f t="shared" si="41"/>
        <v>2720.271979013087</v>
      </c>
      <c r="I184" s="63">
        <f t="shared" si="45"/>
        <v>391.0556918282139</v>
      </c>
      <c r="J184" s="63">
        <f t="shared" si="42"/>
        <v>96072.74490390412</v>
      </c>
      <c r="K184" s="55"/>
      <c r="L184" s="29"/>
      <c r="M184" s="30"/>
      <c r="N184" s="25">
        <f t="shared" si="46"/>
        <v>147</v>
      </c>
      <c r="O184" s="28">
        <f t="shared" si="47"/>
        <v>98793.01688291934</v>
      </c>
      <c r="P184" s="28">
        <f t="shared" si="34"/>
        <v>3111.327670841301</v>
      </c>
      <c r="Q184" s="28">
        <f t="shared" si="35"/>
        <v>2720.271979013046</v>
      </c>
      <c r="R184" s="27">
        <f t="shared" si="36"/>
        <v>391.0556918282552</v>
      </c>
      <c r="S184" s="28">
        <f t="shared" si="37"/>
        <v>96072.74490390629</v>
      </c>
    </row>
    <row r="185" spans="1:19" ht="13.5">
      <c r="A185" s="55"/>
      <c r="B185" s="60">
        <f t="shared" si="38"/>
        <v>148</v>
      </c>
      <c r="C185" s="61">
        <f t="shared" si="39"/>
        <v>44652</v>
      </c>
      <c r="D185" s="63">
        <f t="shared" si="43"/>
        <v>96072.74490390412</v>
      </c>
      <c r="E185" s="63">
        <f t="shared" si="44"/>
        <v>3111.327670841301</v>
      </c>
      <c r="F185" s="24">
        <f t="shared" si="33"/>
        <v>0</v>
      </c>
      <c r="G185" s="63">
        <f t="shared" si="40"/>
        <v>3111.327670841301</v>
      </c>
      <c r="H185" s="63">
        <f t="shared" si="41"/>
        <v>2731.039722263347</v>
      </c>
      <c r="I185" s="63">
        <f t="shared" si="45"/>
        <v>380.28794857795384</v>
      </c>
      <c r="J185" s="63">
        <f t="shared" si="42"/>
        <v>93341.70518164078</v>
      </c>
      <c r="K185" s="55"/>
      <c r="L185" s="29"/>
      <c r="M185" s="30"/>
      <c r="N185" s="25">
        <f t="shared" si="46"/>
        <v>148</v>
      </c>
      <c r="O185" s="28">
        <f t="shared" si="47"/>
        <v>96072.74490390629</v>
      </c>
      <c r="P185" s="28">
        <f t="shared" si="34"/>
        <v>3111.327670841301</v>
      </c>
      <c r="Q185" s="28">
        <f t="shared" si="35"/>
        <v>2731.0397222633055</v>
      </c>
      <c r="R185" s="27">
        <f t="shared" si="36"/>
        <v>380.28794857799545</v>
      </c>
      <c r="S185" s="28">
        <f t="shared" si="37"/>
        <v>93341.70518164299</v>
      </c>
    </row>
    <row r="186" spans="1:19" ht="13.5">
      <c r="A186" s="55"/>
      <c r="B186" s="60">
        <f t="shared" si="38"/>
        <v>149</v>
      </c>
      <c r="C186" s="61">
        <f t="shared" si="39"/>
        <v>44682</v>
      </c>
      <c r="D186" s="63">
        <f t="shared" si="43"/>
        <v>93341.70518164078</v>
      </c>
      <c r="E186" s="63">
        <f t="shared" si="44"/>
        <v>3111.327670841301</v>
      </c>
      <c r="F186" s="24">
        <f t="shared" si="33"/>
        <v>0</v>
      </c>
      <c r="G186" s="63">
        <f t="shared" si="40"/>
        <v>3111.327670841301</v>
      </c>
      <c r="H186" s="63">
        <f t="shared" si="41"/>
        <v>2741.8500878306395</v>
      </c>
      <c r="I186" s="63">
        <f t="shared" si="45"/>
        <v>369.4775830106614</v>
      </c>
      <c r="J186" s="63">
        <f t="shared" si="42"/>
        <v>90599.85509381014</v>
      </c>
      <c r="K186" s="55"/>
      <c r="L186" s="29"/>
      <c r="M186" s="30"/>
      <c r="N186" s="25">
        <f t="shared" si="46"/>
        <v>149</v>
      </c>
      <c r="O186" s="28">
        <f t="shared" si="47"/>
        <v>93341.70518164299</v>
      </c>
      <c r="P186" s="28">
        <f t="shared" si="34"/>
        <v>3111.327670841301</v>
      </c>
      <c r="Q186" s="28">
        <f t="shared" si="35"/>
        <v>2741.8500878305977</v>
      </c>
      <c r="R186" s="27">
        <f t="shared" si="36"/>
        <v>369.4775830107035</v>
      </c>
      <c r="S186" s="28">
        <f t="shared" si="37"/>
        <v>90599.8550938124</v>
      </c>
    </row>
    <row r="187" spans="1:19" ht="13.5">
      <c r="A187" s="55"/>
      <c r="B187" s="60">
        <f t="shared" si="38"/>
        <v>150</v>
      </c>
      <c r="C187" s="61">
        <f t="shared" si="39"/>
        <v>44713</v>
      </c>
      <c r="D187" s="63">
        <f t="shared" si="43"/>
        <v>90599.85509381014</v>
      </c>
      <c r="E187" s="63">
        <f t="shared" si="44"/>
        <v>3111.327670841301</v>
      </c>
      <c r="F187" s="24">
        <f t="shared" si="33"/>
        <v>0</v>
      </c>
      <c r="G187" s="63">
        <f t="shared" si="40"/>
        <v>3111.327670841301</v>
      </c>
      <c r="H187" s="63">
        <f t="shared" si="41"/>
        <v>2752.7032444283022</v>
      </c>
      <c r="I187" s="63">
        <f t="shared" si="45"/>
        <v>358.62442641299845</v>
      </c>
      <c r="J187" s="63">
        <f t="shared" si="42"/>
        <v>87847.15184938184</v>
      </c>
      <c r="K187" s="55"/>
      <c r="L187" s="29"/>
      <c r="M187" s="30"/>
      <c r="N187" s="25">
        <f t="shared" si="46"/>
        <v>150</v>
      </c>
      <c r="O187" s="28">
        <f t="shared" si="47"/>
        <v>90599.8550938124</v>
      </c>
      <c r="P187" s="28">
        <f t="shared" si="34"/>
        <v>3111.327670841301</v>
      </c>
      <c r="Q187" s="28">
        <f t="shared" si="35"/>
        <v>2752.70324442826</v>
      </c>
      <c r="R187" s="27">
        <f t="shared" si="36"/>
        <v>358.62442641304085</v>
      </c>
      <c r="S187" s="28">
        <f t="shared" si="37"/>
        <v>87847.15184938413</v>
      </c>
    </row>
    <row r="188" spans="1:19" ht="13.5">
      <c r="A188" s="55"/>
      <c r="B188" s="60">
        <f t="shared" si="38"/>
        <v>151</v>
      </c>
      <c r="C188" s="61">
        <f t="shared" si="39"/>
        <v>44743</v>
      </c>
      <c r="D188" s="63">
        <f t="shared" si="43"/>
        <v>87847.15184938184</v>
      </c>
      <c r="E188" s="63">
        <f t="shared" si="44"/>
        <v>3111.327670841301</v>
      </c>
      <c r="F188" s="24">
        <f t="shared" si="33"/>
        <v>0</v>
      </c>
      <c r="G188" s="63">
        <f t="shared" si="40"/>
        <v>3111.327670841301</v>
      </c>
      <c r="H188" s="63">
        <f t="shared" si="41"/>
        <v>2763.599361437498</v>
      </c>
      <c r="I188" s="63">
        <f t="shared" si="45"/>
        <v>347.72830940380317</v>
      </c>
      <c r="J188" s="63">
        <f t="shared" si="42"/>
        <v>85083.55248794434</v>
      </c>
      <c r="K188" s="55"/>
      <c r="L188" s="29"/>
      <c r="M188" s="30"/>
      <c r="N188" s="25">
        <f t="shared" si="46"/>
        <v>151</v>
      </c>
      <c r="O188" s="28">
        <f t="shared" si="47"/>
        <v>87847.15184938413</v>
      </c>
      <c r="P188" s="28">
        <f t="shared" si="34"/>
        <v>3111.327670841301</v>
      </c>
      <c r="Q188" s="28">
        <f t="shared" si="35"/>
        <v>2763.5993614374547</v>
      </c>
      <c r="R188" s="27">
        <f t="shared" si="36"/>
        <v>347.7283094038461</v>
      </c>
      <c r="S188" s="28">
        <f t="shared" si="37"/>
        <v>85083.55248794667</v>
      </c>
    </row>
    <row r="189" spans="1:19" ht="13.5">
      <c r="A189" s="55"/>
      <c r="B189" s="60">
        <f t="shared" si="38"/>
        <v>152</v>
      </c>
      <c r="C189" s="61">
        <f t="shared" si="39"/>
        <v>44774</v>
      </c>
      <c r="D189" s="63">
        <f t="shared" si="43"/>
        <v>85083.55248794434</v>
      </c>
      <c r="E189" s="63">
        <f t="shared" si="44"/>
        <v>3111.327670841301</v>
      </c>
      <c r="F189" s="24">
        <f t="shared" si="33"/>
        <v>0</v>
      </c>
      <c r="G189" s="63">
        <f t="shared" si="40"/>
        <v>3111.327670841301</v>
      </c>
      <c r="H189" s="63">
        <f t="shared" si="41"/>
        <v>2774.5386089098547</v>
      </c>
      <c r="I189" s="63">
        <f t="shared" si="45"/>
        <v>336.7890619314464</v>
      </c>
      <c r="J189" s="63">
        <f t="shared" si="42"/>
        <v>82309.01387903448</v>
      </c>
      <c r="K189" s="55"/>
      <c r="L189" s="29"/>
      <c r="M189" s="30"/>
      <c r="N189" s="25">
        <f t="shared" si="46"/>
        <v>152</v>
      </c>
      <c r="O189" s="28">
        <f t="shared" si="47"/>
        <v>85083.55248794667</v>
      </c>
      <c r="P189" s="28">
        <f t="shared" si="34"/>
        <v>3111.327670841301</v>
      </c>
      <c r="Q189" s="28">
        <f t="shared" si="35"/>
        <v>2774.538608909811</v>
      </c>
      <c r="R189" s="27">
        <f t="shared" si="36"/>
        <v>336.7890619314898</v>
      </c>
      <c r="S189" s="28">
        <f t="shared" si="37"/>
        <v>82309.01387903685</v>
      </c>
    </row>
    <row r="190" spans="1:19" ht="13.5">
      <c r="A190" s="55"/>
      <c r="B190" s="60">
        <f t="shared" si="38"/>
        <v>153</v>
      </c>
      <c r="C190" s="61">
        <f t="shared" si="39"/>
        <v>44805</v>
      </c>
      <c r="D190" s="63">
        <f t="shared" si="43"/>
        <v>82309.01387903448</v>
      </c>
      <c r="E190" s="63">
        <f t="shared" si="44"/>
        <v>3111.327670841301</v>
      </c>
      <c r="F190" s="24">
        <f t="shared" si="33"/>
        <v>0</v>
      </c>
      <c r="G190" s="63">
        <f t="shared" si="40"/>
        <v>3111.327670841301</v>
      </c>
      <c r="H190" s="63">
        <f t="shared" si="41"/>
        <v>2785.521157570123</v>
      </c>
      <c r="I190" s="63">
        <f t="shared" si="45"/>
        <v>325.8065132711782</v>
      </c>
      <c r="J190" s="63">
        <f t="shared" si="42"/>
        <v>79523.49272146435</v>
      </c>
      <c r="K190" s="55"/>
      <c r="L190" s="29"/>
      <c r="M190" s="30"/>
      <c r="N190" s="25">
        <f t="shared" si="46"/>
        <v>153</v>
      </c>
      <c r="O190" s="28">
        <f t="shared" si="47"/>
        <v>82309.01387903685</v>
      </c>
      <c r="P190" s="28">
        <f t="shared" si="34"/>
        <v>3111.327670841301</v>
      </c>
      <c r="Q190" s="28">
        <f t="shared" si="35"/>
        <v>2785.5211575700787</v>
      </c>
      <c r="R190" s="27">
        <f t="shared" si="36"/>
        <v>325.80651327122223</v>
      </c>
      <c r="S190" s="28">
        <f t="shared" si="37"/>
        <v>79523.49272146677</v>
      </c>
    </row>
    <row r="191" spans="1:19" ht="13.5">
      <c r="A191" s="55"/>
      <c r="B191" s="60">
        <f t="shared" si="38"/>
        <v>154</v>
      </c>
      <c r="C191" s="61">
        <f t="shared" si="39"/>
        <v>44835</v>
      </c>
      <c r="D191" s="63">
        <f t="shared" si="43"/>
        <v>79523.49272146435</v>
      </c>
      <c r="E191" s="63">
        <f t="shared" si="44"/>
        <v>3111.327670841301</v>
      </c>
      <c r="F191" s="24">
        <f t="shared" si="33"/>
        <v>0</v>
      </c>
      <c r="G191" s="63">
        <f t="shared" si="40"/>
        <v>3111.327670841301</v>
      </c>
      <c r="H191" s="63">
        <f t="shared" si="41"/>
        <v>2796.547178818838</v>
      </c>
      <c r="I191" s="63">
        <f t="shared" si="45"/>
        <v>314.7804920224631</v>
      </c>
      <c r="J191" s="63">
        <f t="shared" si="42"/>
        <v>76726.94554264551</v>
      </c>
      <c r="K191" s="55"/>
      <c r="L191" s="29"/>
      <c r="M191" s="30"/>
      <c r="N191" s="25">
        <f t="shared" si="46"/>
        <v>154</v>
      </c>
      <c r="O191" s="28">
        <f t="shared" si="47"/>
        <v>79523.49272146677</v>
      </c>
      <c r="P191" s="28">
        <f t="shared" si="34"/>
        <v>3111.327670841301</v>
      </c>
      <c r="Q191" s="28">
        <f t="shared" si="35"/>
        <v>2796.5471788187933</v>
      </c>
      <c r="R191" s="27">
        <f t="shared" si="36"/>
        <v>314.7804920225074</v>
      </c>
      <c r="S191" s="28">
        <f t="shared" si="37"/>
        <v>76726.94554264797</v>
      </c>
    </row>
    <row r="192" spans="1:19" ht="13.5">
      <c r="A192" s="55"/>
      <c r="B192" s="60">
        <f t="shared" si="38"/>
        <v>155</v>
      </c>
      <c r="C192" s="61">
        <f t="shared" si="39"/>
        <v>44866</v>
      </c>
      <c r="D192" s="63">
        <f t="shared" si="43"/>
        <v>76726.94554264551</v>
      </c>
      <c r="E192" s="63">
        <f t="shared" si="44"/>
        <v>3111.327670841301</v>
      </c>
      <c r="F192" s="24">
        <f t="shared" si="33"/>
        <v>0</v>
      </c>
      <c r="G192" s="63">
        <f t="shared" si="40"/>
        <v>3111.327670841301</v>
      </c>
      <c r="H192" s="63">
        <f t="shared" si="41"/>
        <v>2807.6168447349955</v>
      </c>
      <c r="I192" s="63">
        <f t="shared" si="45"/>
        <v>303.71082610630515</v>
      </c>
      <c r="J192" s="63">
        <f t="shared" si="42"/>
        <v>73919.32869791052</v>
      </c>
      <c r="K192" s="55"/>
      <c r="L192" s="29"/>
      <c r="M192" s="30"/>
      <c r="N192" s="25">
        <f t="shared" si="46"/>
        <v>155</v>
      </c>
      <c r="O192" s="28">
        <f t="shared" si="47"/>
        <v>76726.94554264797</v>
      </c>
      <c r="P192" s="28">
        <f t="shared" si="34"/>
        <v>3111.327670841301</v>
      </c>
      <c r="Q192" s="28">
        <f t="shared" si="35"/>
        <v>2807.6168447349505</v>
      </c>
      <c r="R192" s="27">
        <f t="shared" si="36"/>
        <v>303.7108261063504</v>
      </c>
      <c r="S192" s="28">
        <f t="shared" si="37"/>
        <v>73919.32869791302</v>
      </c>
    </row>
    <row r="193" spans="1:19" ht="13.5">
      <c r="A193" s="55"/>
      <c r="B193" s="60">
        <f t="shared" si="38"/>
        <v>156</v>
      </c>
      <c r="C193" s="61">
        <f t="shared" si="39"/>
        <v>44896</v>
      </c>
      <c r="D193" s="63">
        <f t="shared" si="43"/>
        <v>73919.32869791052</v>
      </c>
      <c r="E193" s="63">
        <f t="shared" si="44"/>
        <v>3111.327670841301</v>
      </c>
      <c r="F193" s="24">
        <f t="shared" si="33"/>
        <v>0</v>
      </c>
      <c r="G193" s="63">
        <f t="shared" si="40"/>
        <v>3111.327670841301</v>
      </c>
      <c r="H193" s="63">
        <f t="shared" si="41"/>
        <v>2818.7303280787382</v>
      </c>
      <c r="I193" s="63">
        <f t="shared" si="45"/>
        <v>292.5973427625625</v>
      </c>
      <c r="J193" s="63">
        <f t="shared" si="42"/>
        <v>71100.59836983177</v>
      </c>
      <c r="K193" s="55"/>
      <c r="L193" s="29"/>
      <c r="M193" s="30"/>
      <c r="N193" s="25">
        <f t="shared" si="46"/>
        <v>156</v>
      </c>
      <c r="O193" s="28">
        <f t="shared" si="47"/>
        <v>73919.32869791302</v>
      </c>
      <c r="P193" s="28">
        <f t="shared" si="34"/>
        <v>3111.327670841301</v>
      </c>
      <c r="Q193" s="28">
        <f t="shared" si="35"/>
        <v>2818.7303280786928</v>
      </c>
      <c r="R193" s="27">
        <f t="shared" si="36"/>
        <v>292.59734276260815</v>
      </c>
      <c r="S193" s="28">
        <f t="shared" si="37"/>
        <v>71100.59836983433</v>
      </c>
    </row>
    <row r="194" spans="1:19" ht="13.5">
      <c r="A194" s="55"/>
      <c r="B194" s="60">
        <f t="shared" si="38"/>
        <v>157</v>
      </c>
      <c r="C194" s="61">
        <f t="shared" si="39"/>
        <v>44927</v>
      </c>
      <c r="D194" s="63">
        <f t="shared" si="43"/>
        <v>71100.59836983177</v>
      </c>
      <c r="E194" s="63">
        <f t="shared" si="44"/>
        <v>3111.327670841301</v>
      </c>
      <c r="F194" s="24">
        <f t="shared" si="33"/>
        <v>0</v>
      </c>
      <c r="G194" s="63">
        <f t="shared" si="40"/>
        <v>3111.327670841301</v>
      </c>
      <c r="H194" s="63">
        <f t="shared" si="41"/>
        <v>2829.8878022940503</v>
      </c>
      <c r="I194" s="63">
        <f t="shared" si="45"/>
        <v>281.4398685472508</v>
      </c>
      <c r="J194" s="63">
        <f t="shared" si="42"/>
        <v>68270.71056753772</v>
      </c>
      <c r="K194" s="55"/>
      <c r="L194" s="29"/>
      <c r="M194" s="30"/>
      <c r="N194" s="25">
        <f t="shared" si="46"/>
        <v>157</v>
      </c>
      <c r="O194" s="28">
        <f t="shared" si="47"/>
        <v>71100.59836983433</v>
      </c>
      <c r="P194" s="28">
        <f t="shared" si="34"/>
        <v>3111.327670841301</v>
      </c>
      <c r="Q194" s="28">
        <f t="shared" si="35"/>
        <v>2829.8878022940044</v>
      </c>
      <c r="R194" s="27">
        <f t="shared" si="36"/>
        <v>281.4398685472965</v>
      </c>
      <c r="S194" s="28">
        <f t="shared" si="37"/>
        <v>68270.71056754033</v>
      </c>
    </row>
    <row r="195" spans="1:19" ht="13.5">
      <c r="A195" s="55"/>
      <c r="B195" s="60">
        <f t="shared" si="38"/>
        <v>158</v>
      </c>
      <c r="C195" s="61">
        <f t="shared" si="39"/>
        <v>44958</v>
      </c>
      <c r="D195" s="63">
        <f t="shared" si="43"/>
        <v>68270.71056753772</v>
      </c>
      <c r="E195" s="63">
        <f t="shared" si="44"/>
        <v>3111.327670841301</v>
      </c>
      <c r="F195" s="24">
        <f t="shared" si="33"/>
        <v>0</v>
      </c>
      <c r="G195" s="63">
        <f t="shared" si="40"/>
        <v>3111.327670841301</v>
      </c>
      <c r="H195" s="63">
        <f t="shared" si="41"/>
        <v>2841.089441511464</v>
      </c>
      <c r="I195" s="63">
        <f t="shared" si="45"/>
        <v>270.2382293298368</v>
      </c>
      <c r="J195" s="63">
        <f t="shared" si="42"/>
        <v>65429.62112602626</v>
      </c>
      <c r="K195" s="55"/>
      <c r="L195" s="29"/>
      <c r="M195" s="30"/>
      <c r="N195" s="25">
        <f t="shared" si="46"/>
        <v>158</v>
      </c>
      <c r="O195" s="28">
        <f t="shared" si="47"/>
        <v>68270.71056754033</v>
      </c>
      <c r="P195" s="28">
        <f t="shared" si="34"/>
        <v>3111.327670841301</v>
      </c>
      <c r="Q195" s="28">
        <f t="shared" si="35"/>
        <v>2841.089441511418</v>
      </c>
      <c r="R195" s="27">
        <f t="shared" si="36"/>
        <v>270.2382293298828</v>
      </c>
      <c r="S195" s="28">
        <f t="shared" si="37"/>
        <v>65429.62112602891</v>
      </c>
    </row>
    <row r="196" spans="1:19" ht="13.5">
      <c r="A196" s="55"/>
      <c r="B196" s="60">
        <f t="shared" si="38"/>
        <v>159</v>
      </c>
      <c r="C196" s="61">
        <f t="shared" si="39"/>
        <v>44986</v>
      </c>
      <c r="D196" s="63">
        <f t="shared" si="43"/>
        <v>65429.62112602626</v>
      </c>
      <c r="E196" s="63">
        <f t="shared" si="44"/>
        <v>3111.327670841301</v>
      </c>
      <c r="F196" s="24">
        <f t="shared" si="33"/>
        <v>0</v>
      </c>
      <c r="G196" s="63">
        <f t="shared" si="40"/>
        <v>3111.327670841301</v>
      </c>
      <c r="H196" s="63">
        <f t="shared" si="41"/>
        <v>2852.3354205507803</v>
      </c>
      <c r="I196" s="63">
        <f t="shared" si="45"/>
        <v>258.9922502905206</v>
      </c>
      <c r="J196" s="63">
        <f t="shared" si="42"/>
        <v>62577.28570547548</v>
      </c>
      <c r="K196" s="55"/>
      <c r="L196" s="29"/>
      <c r="M196" s="30"/>
      <c r="N196" s="25">
        <f t="shared" si="46"/>
        <v>159</v>
      </c>
      <c r="O196" s="28">
        <f t="shared" si="47"/>
        <v>65429.62112602891</v>
      </c>
      <c r="P196" s="28">
        <f t="shared" si="34"/>
        <v>3111.327670841301</v>
      </c>
      <c r="Q196" s="28">
        <f t="shared" si="35"/>
        <v>2852.335420550733</v>
      </c>
      <c r="R196" s="27">
        <f t="shared" si="36"/>
        <v>258.99225029056765</v>
      </c>
      <c r="S196" s="28">
        <f t="shared" si="37"/>
        <v>62577.28570547818</v>
      </c>
    </row>
    <row r="197" spans="1:19" ht="13.5">
      <c r="A197" s="55"/>
      <c r="B197" s="60">
        <f t="shared" si="38"/>
        <v>160</v>
      </c>
      <c r="C197" s="61">
        <f t="shared" si="39"/>
        <v>45017</v>
      </c>
      <c r="D197" s="63">
        <f t="shared" si="43"/>
        <v>62577.28570547548</v>
      </c>
      <c r="E197" s="63">
        <f t="shared" si="44"/>
        <v>3111.327670841301</v>
      </c>
      <c r="F197" s="24">
        <f t="shared" si="33"/>
        <v>0</v>
      </c>
      <c r="G197" s="63">
        <f t="shared" si="40"/>
        <v>3111.327670841301</v>
      </c>
      <c r="H197" s="63">
        <f t="shared" si="41"/>
        <v>2863.625914923794</v>
      </c>
      <c r="I197" s="63">
        <f t="shared" si="45"/>
        <v>247.70175591750709</v>
      </c>
      <c r="J197" s="63">
        <f t="shared" si="42"/>
        <v>59713.65979055168</v>
      </c>
      <c r="K197" s="55"/>
      <c r="L197" s="29"/>
      <c r="M197" s="30"/>
      <c r="N197" s="25">
        <f t="shared" si="46"/>
        <v>160</v>
      </c>
      <c r="O197" s="28">
        <f t="shared" si="47"/>
        <v>62577.28570547818</v>
      </c>
      <c r="P197" s="28">
        <f t="shared" si="34"/>
        <v>3111.327670841301</v>
      </c>
      <c r="Q197" s="28">
        <f t="shared" si="35"/>
        <v>2863.6259149237467</v>
      </c>
      <c r="R197" s="27">
        <f t="shared" si="36"/>
        <v>247.70175591755415</v>
      </c>
      <c r="S197" s="28">
        <f t="shared" si="37"/>
        <v>59713.65979055443</v>
      </c>
    </row>
    <row r="198" spans="1:19" ht="13.5">
      <c r="A198" s="55"/>
      <c r="B198" s="60">
        <f t="shared" si="38"/>
        <v>161</v>
      </c>
      <c r="C198" s="61">
        <f t="shared" si="39"/>
        <v>45047</v>
      </c>
      <c r="D198" s="63">
        <f t="shared" si="43"/>
        <v>59713.65979055168</v>
      </c>
      <c r="E198" s="63">
        <f t="shared" si="44"/>
        <v>3111.327670841301</v>
      </c>
      <c r="F198" s="24">
        <f t="shared" si="33"/>
        <v>0</v>
      </c>
      <c r="G198" s="63">
        <f t="shared" si="40"/>
        <v>3111.327670841301</v>
      </c>
      <c r="H198" s="63">
        <f t="shared" si="41"/>
        <v>2874.961100837034</v>
      </c>
      <c r="I198" s="63">
        <f t="shared" si="45"/>
        <v>236.36657000426706</v>
      </c>
      <c r="J198" s="63">
        <f t="shared" si="42"/>
        <v>56838.69868971465</v>
      </c>
      <c r="K198" s="55"/>
      <c r="L198" s="29"/>
      <c r="M198" s="30"/>
      <c r="N198" s="25">
        <f t="shared" si="46"/>
        <v>161</v>
      </c>
      <c r="O198" s="28">
        <f t="shared" si="47"/>
        <v>59713.65979055443</v>
      </c>
      <c r="P198" s="28">
        <f t="shared" si="34"/>
        <v>3111.327670841301</v>
      </c>
      <c r="Q198" s="28">
        <f t="shared" si="35"/>
        <v>2874.9611008369857</v>
      </c>
      <c r="R198" s="27">
        <f t="shared" si="36"/>
        <v>236.36657000431532</v>
      </c>
      <c r="S198" s="28">
        <f t="shared" si="37"/>
        <v>56838.69868971745</v>
      </c>
    </row>
    <row r="199" spans="1:19" ht="13.5">
      <c r="A199" s="55"/>
      <c r="B199" s="60">
        <f t="shared" si="38"/>
        <v>162</v>
      </c>
      <c r="C199" s="61">
        <f t="shared" si="39"/>
        <v>45078</v>
      </c>
      <c r="D199" s="63">
        <f t="shared" si="43"/>
        <v>56838.69868971465</v>
      </c>
      <c r="E199" s="63">
        <f t="shared" si="44"/>
        <v>3111.327670841301</v>
      </c>
      <c r="F199" s="24">
        <f t="shared" si="33"/>
        <v>0</v>
      </c>
      <c r="G199" s="63">
        <f t="shared" si="40"/>
        <v>3111.327670841301</v>
      </c>
      <c r="H199" s="63">
        <f t="shared" si="41"/>
        <v>2886.3411551945137</v>
      </c>
      <c r="I199" s="63">
        <f t="shared" si="45"/>
        <v>224.98651564678718</v>
      </c>
      <c r="J199" s="63">
        <f t="shared" si="42"/>
        <v>53952.35753452014</v>
      </c>
      <c r="K199" s="55"/>
      <c r="L199" s="29"/>
      <c r="M199" s="30"/>
      <c r="N199" s="25">
        <f t="shared" si="46"/>
        <v>162</v>
      </c>
      <c r="O199" s="28">
        <f t="shared" si="47"/>
        <v>56838.69868971745</v>
      </c>
      <c r="P199" s="28">
        <f t="shared" si="34"/>
        <v>3111.327670841301</v>
      </c>
      <c r="Q199" s="28">
        <f t="shared" si="35"/>
        <v>2886.3411551944655</v>
      </c>
      <c r="R199" s="27">
        <f t="shared" si="36"/>
        <v>224.98651564683558</v>
      </c>
      <c r="S199" s="28">
        <f t="shared" si="37"/>
        <v>53952.357534522984</v>
      </c>
    </row>
    <row r="200" spans="1:19" ht="13.5">
      <c r="A200" s="55"/>
      <c r="B200" s="60">
        <f t="shared" si="38"/>
        <v>163</v>
      </c>
      <c r="C200" s="61">
        <f t="shared" si="39"/>
        <v>45108</v>
      </c>
      <c r="D200" s="63">
        <f t="shared" si="43"/>
        <v>53952.35753452014</v>
      </c>
      <c r="E200" s="63">
        <f t="shared" si="44"/>
        <v>3111.327670841301</v>
      </c>
      <c r="F200" s="24">
        <f t="shared" si="33"/>
        <v>0</v>
      </c>
      <c r="G200" s="63">
        <f t="shared" si="40"/>
        <v>3111.327670841301</v>
      </c>
      <c r="H200" s="63">
        <f t="shared" si="41"/>
        <v>2897.766255600492</v>
      </c>
      <c r="I200" s="63">
        <f t="shared" si="45"/>
        <v>213.56141524080888</v>
      </c>
      <c r="J200" s="63">
        <f t="shared" si="42"/>
        <v>51054.591278919645</v>
      </c>
      <c r="K200" s="55"/>
      <c r="L200" s="29"/>
      <c r="M200" s="30"/>
      <c r="N200" s="25">
        <f t="shared" si="46"/>
        <v>163</v>
      </c>
      <c r="O200" s="28">
        <f t="shared" si="47"/>
        <v>53952.357534522984</v>
      </c>
      <c r="P200" s="28">
        <f t="shared" si="34"/>
        <v>3111.327670841301</v>
      </c>
      <c r="Q200" s="28">
        <f t="shared" si="35"/>
        <v>2897.766255600443</v>
      </c>
      <c r="R200" s="27">
        <f t="shared" si="36"/>
        <v>213.56141524085803</v>
      </c>
      <c r="S200" s="28">
        <f t="shared" si="37"/>
        <v>51054.59127892254</v>
      </c>
    </row>
    <row r="201" spans="1:19" ht="13.5">
      <c r="A201" s="55"/>
      <c r="B201" s="60">
        <f t="shared" si="38"/>
        <v>164</v>
      </c>
      <c r="C201" s="61">
        <f t="shared" si="39"/>
        <v>45139</v>
      </c>
      <c r="D201" s="63">
        <f t="shared" si="43"/>
        <v>51054.591278919645</v>
      </c>
      <c r="E201" s="63">
        <f t="shared" si="44"/>
        <v>3111.327670841301</v>
      </c>
      <c r="F201" s="24">
        <f t="shared" si="33"/>
        <v>0</v>
      </c>
      <c r="G201" s="63">
        <f t="shared" si="40"/>
        <v>3111.327670841301</v>
      </c>
      <c r="H201" s="63">
        <f t="shared" si="41"/>
        <v>2909.236580362244</v>
      </c>
      <c r="I201" s="63">
        <f t="shared" si="45"/>
        <v>202.09109047905693</v>
      </c>
      <c r="J201" s="63">
        <f t="shared" si="42"/>
        <v>48145.3546985574</v>
      </c>
      <c r="K201" s="55"/>
      <c r="L201" s="29"/>
      <c r="M201" s="30"/>
      <c r="N201" s="25">
        <f t="shared" si="46"/>
        <v>164</v>
      </c>
      <c r="O201" s="28">
        <f t="shared" si="47"/>
        <v>51054.59127892254</v>
      </c>
      <c r="P201" s="28">
        <f t="shared" si="34"/>
        <v>3111.327670841301</v>
      </c>
      <c r="Q201" s="28">
        <f t="shared" si="35"/>
        <v>2909.2365803621947</v>
      </c>
      <c r="R201" s="27">
        <f t="shared" si="36"/>
        <v>202.09109047910607</v>
      </c>
      <c r="S201" s="28">
        <f t="shared" si="37"/>
        <v>48145.354698560346</v>
      </c>
    </row>
    <row r="202" spans="1:19" ht="13.5">
      <c r="A202" s="55"/>
      <c r="B202" s="60">
        <f t="shared" si="38"/>
        <v>165</v>
      </c>
      <c r="C202" s="61">
        <f t="shared" si="39"/>
        <v>45170</v>
      </c>
      <c r="D202" s="63">
        <f t="shared" si="43"/>
        <v>48145.3546985574</v>
      </c>
      <c r="E202" s="63">
        <f t="shared" si="44"/>
        <v>3111.327670841301</v>
      </c>
      <c r="F202" s="24">
        <f t="shared" si="33"/>
        <v>0</v>
      </c>
      <c r="G202" s="63">
        <f t="shared" si="40"/>
        <v>3111.327670841301</v>
      </c>
      <c r="H202" s="63">
        <f t="shared" si="41"/>
        <v>2920.7523084928443</v>
      </c>
      <c r="I202" s="63">
        <f t="shared" si="45"/>
        <v>190.57536234845637</v>
      </c>
      <c r="J202" s="63">
        <f t="shared" si="42"/>
        <v>45224.60239006455</v>
      </c>
      <c r="K202" s="55"/>
      <c r="L202" s="29"/>
      <c r="M202" s="30"/>
      <c r="N202" s="25">
        <f t="shared" si="46"/>
        <v>165</v>
      </c>
      <c r="O202" s="28">
        <f t="shared" si="47"/>
        <v>48145.354698560346</v>
      </c>
      <c r="P202" s="28">
        <f t="shared" si="34"/>
        <v>3111.327670841301</v>
      </c>
      <c r="Q202" s="28">
        <f t="shared" si="35"/>
        <v>2920.752308492795</v>
      </c>
      <c r="R202" s="27">
        <f t="shared" si="36"/>
        <v>190.5753623485062</v>
      </c>
      <c r="S202" s="28">
        <f t="shared" si="37"/>
        <v>45224.60239006755</v>
      </c>
    </row>
    <row r="203" spans="1:19" ht="13.5">
      <c r="A203" s="55"/>
      <c r="B203" s="60">
        <f t="shared" si="38"/>
        <v>166</v>
      </c>
      <c r="C203" s="61">
        <f t="shared" si="39"/>
        <v>45200</v>
      </c>
      <c r="D203" s="63">
        <f t="shared" si="43"/>
        <v>45224.60239006455</v>
      </c>
      <c r="E203" s="63">
        <f t="shared" si="44"/>
        <v>3111.327670841301</v>
      </c>
      <c r="F203" s="24">
        <f t="shared" si="33"/>
        <v>0</v>
      </c>
      <c r="G203" s="63">
        <f t="shared" si="40"/>
        <v>3111.327670841301</v>
      </c>
      <c r="H203" s="63">
        <f t="shared" si="41"/>
        <v>2932.313619713962</v>
      </c>
      <c r="I203" s="63">
        <f t="shared" si="45"/>
        <v>179.01405112733883</v>
      </c>
      <c r="J203" s="63">
        <f t="shared" si="42"/>
        <v>42292.28877035059</v>
      </c>
      <c r="K203" s="55"/>
      <c r="L203" s="29"/>
      <c r="M203" s="30"/>
      <c r="N203" s="25">
        <f t="shared" si="46"/>
        <v>166</v>
      </c>
      <c r="O203" s="28">
        <f t="shared" si="47"/>
        <v>45224.60239006755</v>
      </c>
      <c r="P203" s="28">
        <f t="shared" si="34"/>
        <v>3111.327670841301</v>
      </c>
      <c r="Q203" s="28">
        <f t="shared" si="35"/>
        <v>2932.3136197139115</v>
      </c>
      <c r="R203" s="27">
        <f t="shared" si="36"/>
        <v>179.0140511273894</v>
      </c>
      <c r="S203" s="28">
        <f t="shared" si="37"/>
        <v>42292.28877035364</v>
      </c>
    </row>
    <row r="204" spans="1:19" ht="13.5">
      <c r="A204" s="55"/>
      <c r="B204" s="60">
        <f t="shared" si="38"/>
        <v>167</v>
      </c>
      <c r="C204" s="61">
        <f t="shared" si="39"/>
        <v>45231</v>
      </c>
      <c r="D204" s="63">
        <f t="shared" si="43"/>
        <v>42292.28877035059</v>
      </c>
      <c r="E204" s="63">
        <f t="shared" si="44"/>
        <v>3111.327670841301</v>
      </c>
      <c r="F204" s="24">
        <f t="shared" si="33"/>
        <v>0</v>
      </c>
      <c r="G204" s="63">
        <f t="shared" si="40"/>
        <v>3111.327670841301</v>
      </c>
      <c r="H204" s="63">
        <f t="shared" si="41"/>
        <v>2943.920694458663</v>
      </c>
      <c r="I204" s="63">
        <f t="shared" si="45"/>
        <v>167.40697638263777</v>
      </c>
      <c r="J204" s="63">
        <f t="shared" si="42"/>
        <v>39348.36807589193</v>
      </c>
      <c r="K204" s="55"/>
      <c r="L204" s="29"/>
      <c r="M204" s="30"/>
      <c r="N204" s="25">
        <f t="shared" si="46"/>
        <v>167</v>
      </c>
      <c r="O204" s="28">
        <f t="shared" si="47"/>
        <v>42292.28877035364</v>
      </c>
      <c r="P204" s="28">
        <f t="shared" si="34"/>
        <v>3111.327670841301</v>
      </c>
      <c r="Q204" s="28">
        <f t="shared" si="35"/>
        <v>2943.920694458612</v>
      </c>
      <c r="R204" s="27">
        <f t="shared" si="36"/>
        <v>167.4069763826886</v>
      </c>
      <c r="S204" s="28">
        <f t="shared" si="37"/>
        <v>39348.36807589503</v>
      </c>
    </row>
    <row r="205" spans="1:19" ht="13.5">
      <c r="A205" s="55"/>
      <c r="B205" s="60">
        <f t="shared" si="38"/>
        <v>168</v>
      </c>
      <c r="C205" s="61">
        <f t="shared" si="39"/>
        <v>45261</v>
      </c>
      <c r="D205" s="63">
        <f t="shared" si="43"/>
        <v>39348.36807589193</v>
      </c>
      <c r="E205" s="63">
        <f t="shared" si="44"/>
        <v>3111.327670841301</v>
      </c>
      <c r="F205" s="24">
        <f t="shared" si="33"/>
        <v>0</v>
      </c>
      <c r="G205" s="63">
        <f t="shared" si="40"/>
        <v>3111.327670841301</v>
      </c>
      <c r="H205" s="63">
        <f t="shared" si="41"/>
        <v>2955.573713874229</v>
      </c>
      <c r="I205" s="63">
        <f t="shared" si="45"/>
        <v>155.7539569670722</v>
      </c>
      <c r="J205" s="63">
        <f t="shared" si="42"/>
        <v>36392.7943620177</v>
      </c>
      <c r="K205" s="55"/>
      <c r="L205" s="29"/>
      <c r="M205" s="30"/>
      <c r="N205" s="25">
        <f t="shared" si="46"/>
        <v>168</v>
      </c>
      <c r="O205" s="28">
        <f t="shared" si="47"/>
        <v>39348.36807589503</v>
      </c>
      <c r="P205" s="28">
        <f t="shared" si="34"/>
        <v>3111.327670841301</v>
      </c>
      <c r="Q205" s="28">
        <f t="shared" si="35"/>
        <v>2955.573713874177</v>
      </c>
      <c r="R205" s="27">
        <f t="shared" si="36"/>
        <v>155.75395696712405</v>
      </c>
      <c r="S205" s="28">
        <f t="shared" si="37"/>
        <v>36392.79436202085</v>
      </c>
    </row>
    <row r="206" spans="1:19" ht="13.5">
      <c r="A206" s="55"/>
      <c r="B206" s="60">
        <f t="shared" si="38"/>
        <v>169</v>
      </c>
      <c r="C206" s="61">
        <f t="shared" si="39"/>
        <v>45292</v>
      </c>
      <c r="D206" s="63">
        <f t="shared" si="43"/>
        <v>36392.7943620177</v>
      </c>
      <c r="E206" s="63">
        <f t="shared" si="44"/>
        <v>3111.327670841301</v>
      </c>
      <c r="F206" s="24">
        <f t="shared" si="33"/>
        <v>0</v>
      </c>
      <c r="G206" s="63">
        <f t="shared" si="40"/>
        <v>3111.327670841301</v>
      </c>
      <c r="H206" s="63">
        <f t="shared" si="41"/>
        <v>2967.272859824981</v>
      </c>
      <c r="I206" s="63">
        <f t="shared" si="45"/>
        <v>144.0548110163201</v>
      </c>
      <c r="J206" s="63">
        <f t="shared" si="42"/>
        <v>33425.52150219272</v>
      </c>
      <c r="K206" s="55"/>
      <c r="L206" s="29"/>
      <c r="M206" s="30"/>
      <c r="N206" s="25">
        <f t="shared" si="46"/>
        <v>169</v>
      </c>
      <c r="O206" s="28">
        <f t="shared" si="47"/>
        <v>36392.79436202085</v>
      </c>
      <c r="P206" s="28">
        <f t="shared" si="34"/>
        <v>3111.327670841301</v>
      </c>
      <c r="Q206" s="28">
        <f t="shared" si="35"/>
        <v>2967.272859824929</v>
      </c>
      <c r="R206" s="27">
        <f t="shared" si="36"/>
        <v>144.05481101637196</v>
      </c>
      <c r="S206" s="28">
        <f t="shared" si="37"/>
        <v>33425.52150219592</v>
      </c>
    </row>
    <row r="207" spans="1:19" ht="13.5">
      <c r="A207" s="55"/>
      <c r="B207" s="60">
        <f t="shared" si="38"/>
        <v>170</v>
      </c>
      <c r="C207" s="61">
        <f t="shared" si="39"/>
        <v>45323</v>
      </c>
      <c r="D207" s="63">
        <f t="shared" si="43"/>
        <v>33425.52150219272</v>
      </c>
      <c r="E207" s="63">
        <f t="shared" si="44"/>
        <v>3111.327670841301</v>
      </c>
      <c r="F207" s="24">
        <f t="shared" si="33"/>
        <v>0</v>
      </c>
      <c r="G207" s="63">
        <f t="shared" si="40"/>
        <v>3111.327670841301</v>
      </c>
      <c r="H207" s="63">
        <f t="shared" si="41"/>
        <v>2979.0183148951214</v>
      </c>
      <c r="I207" s="63">
        <f t="shared" si="45"/>
        <v>132.30935594617952</v>
      </c>
      <c r="J207" s="63">
        <f t="shared" si="42"/>
        <v>30446.5031872976</v>
      </c>
      <c r="K207" s="55"/>
      <c r="L207" s="29"/>
      <c r="M207" s="30"/>
      <c r="N207" s="25">
        <f t="shared" si="46"/>
        <v>170</v>
      </c>
      <c r="O207" s="28">
        <f t="shared" si="47"/>
        <v>33425.52150219592</v>
      </c>
      <c r="P207" s="28">
        <f t="shared" si="34"/>
        <v>3111.327670841301</v>
      </c>
      <c r="Q207" s="28">
        <f t="shared" si="35"/>
        <v>2979.018314895069</v>
      </c>
      <c r="R207" s="27">
        <f t="shared" si="36"/>
        <v>132.3093559462316</v>
      </c>
      <c r="S207" s="28">
        <f t="shared" si="37"/>
        <v>30446.503187300856</v>
      </c>
    </row>
    <row r="208" spans="1:19" ht="13.5">
      <c r="A208" s="55"/>
      <c r="B208" s="60">
        <f t="shared" si="38"/>
        <v>171</v>
      </c>
      <c r="C208" s="61">
        <f t="shared" si="39"/>
        <v>45352</v>
      </c>
      <c r="D208" s="63">
        <f t="shared" si="43"/>
        <v>30446.5031872976</v>
      </c>
      <c r="E208" s="63">
        <f t="shared" si="44"/>
        <v>3111.327670841301</v>
      </c>
      <c r="F208" s="24">
        <f t="shared" si="33"/>
        <v>0</v>
      </c>
      <c r="G208" s="63">
        <f t="shared" si="40"/>
        <v>3111.327670841301</v>
      </c>
      <c r="H208" s="63">
        <f t="shared" si="41"/>
        <v>2990.810262391581</v>
      </c>
      <c r="I208" s="63">
        <f t="shared" si="45"/>
        <v>120.51740844971967</v>
      </c>
      <c r="J208" s="63">
        <f t="shared" si="42"/>
        <v>27455.69292490602</v>
      </c>
      <c r="K208" s="55"/>
      <c r="L208" s="29"/>
      <c r="M208" s="30"/>
      <c r="N208" s="25">
        <f t="shared" si="46"/>
        <v>171</v>
      </c>
      <c r="O208" s="28">
        <f t="shared" si="47"/>
        <v>30446.503187300856</v>
      </c>
      <c r="P208" s="28">
        <f t="shared" si="34"/>
        <v>3111.327670841301</v>
      </c>
      <c r="Q208" s="28">
        <f t="shared" si="35"/>
        <v>2990.8102623915283</v>
      </c>
      <c r="R208" s="27">
        <f t="shared" si="36"/>
        <v>120.51740844977272</v>
      </c>
      <c r="S208" s="28">
        <f t="shared" si="37"/>
        <v>27455.692924909326</v>
      </c>
    </row>
    <row r="209" spans="1:19" ht="13.5">
      <c r="A209" s="55"/>
      <c r="B209" s="60">
        <f t="shared" si="38"/>
        <v>172</v>
      </c>
      <c r="C209" s="61">
        <f t="shared" si="39"/>
        <v>45383</v>
      </c>
      <c r="D209" s="63">
        <f t="shared" si="43"/>
        <v>27455.69292490602</v>
      </c>
      <c r="E209" s="63">
        <f t="shared" si="44"/>
        <v>3111.327670841301</v>
      </c>
      <c r="F209" s="24">
        <f t="shared" si="33"/>
        <v>0</v>
      </c>
      <c r="G209" s="63">
        <f t="shared" si="40"/>
        <v>3111.327670841301</v>
      </c>
      <c r="H209" s="63">
        <f t="shared" si="41"/>
        <v>3002.648886346881</v>
      </c>
      <c r="I209" s="63">
        <f t="shared" si="45"/>
        <v>108.67878449441967</v>
      </c>
      <c r="J209" s="63">
        <f t="shared" si="42"/>
        <v>24453.04403855914</v>
      </c>
      <c r="K209" s="55"/>
      <c r="L209" s="29"/>
      <c r="M209" s="30"/>
      <c r="N209" s="25">
        <f t="shared" si="46"/>
        <v>172</v>
      </c>
      <c r="O209" s="28">
        <f t="shared" si="47"/>
        <v>27455.692924909326</v>
      </c>
      <c r="P209" s="28">
        <f t="shared" si="34"/>
        <v>3111.327670841301</v>
      </c>
      <c r="Q209" s="28">
        <f t="shared" si="35"/>
        <v>3002.648886346827</v>
      </c>
      <c r="R209" s="27">
        <f t="shared" si="36"/>
        <v>108.67878449447365</v>
      </c>
      <c r="S209" s="28">
        <f t="shared" si="37"/>
        <v>24453.0440385625</v>
      </c>
    </row>
    <row r="210" spans="1:19" ht="13.5">
      <c r="A210" s="55"/>
      <c r="B210" s="60">
        <f t="shared" si="38"/>
        <v>173</v>
      </c>
      <c r="C210" s="61">
        <f t="shared" si="39"/>
        <v>45413</v>
      </c>
      <c r="D210" s="63">
        <f t="shared" si="43"/>
        <v>24453.04403855914</v>
      </c>
      <c r="E210" s="63">
        <f t="shared" si="44"/>
        <v>3111.327670841301</v>
      </c>
      <c r="F210" s="24">
        <f t="shared" si="33"/>
        <v>0</v>
      </c>
      <c r="G210" s="63">
        <f t="shared" si="40"/>
        <v>3111.327670841301</v>
      </c>
      <c r="H210" s="63">
        <f t="shared" si="41"/>
        <v>3014.534371522004</v>
      </c>
      <c r="I210" s="63">
        <f t="shared" si="45"/>
        <v>96.7932993192966</v>
      </c>
      <c r="J210" s="63">
        <f t="shared" si="42"/>
        <v>21438.509667037135</v>
      </c>
      <c r="K210" s="55"/>
      <c r="L210" s="29"/>
      <c r="M210" s="30"/>
      <c r="N210" s="25">
        <f t="shared" si="46"/>
        <v>173</v>
      </c>
      <c r="O210" s="28">
        <f t="shared" si="47"/>
        <v>24453.0440385625</v>
      </c>
      <c r="P210" s="28">
        <f t="shared" si="34"/>
        <v>3111.327670841301</v>
      </c>
      <c r="Q210" s="28">
        <f t="shared" si="35"/>
        <v>3014.53437152195</v>
      </c>
      <c r="R210" s="27">
        <f t="shared" si="36"/>
        <v>96.79329931935074</v>
      </c>
      <c r="S210" s="28">
        <f t="shared" si="37"/>
        <v>21438.50966704055</v>
      </c>
    </row>
    <row r="211" spans="1:19" ht="13.5">
      <c r="A211" s="55"/>
      <c r="B211" s="60">
        <f t="shared" si="38"/>
        <v>174</v>
      </c>
      <c r="C211" s="61">
        <f t="shared" si="39"/>
        <v>45444</v>
      </c>
      <c r="D211" s="63">
        <f t="shared" si="43"/>
        <v>21438.509667037135</v>
      </c>
      <c r="E211" s="63">
        <f t="shared" si="44"/>
        <v>3111.327670841301</v>
      </c>
      <c r="F211" s="24">
        <f t="shared" si="33"/>
        <v>0</v>
      </c>
      <c r="G211" s="63">
        <f t="shared" si="40"/>
        <v>3111.327670841301</v>
      </c>
      <c r="H211" s="63">
        <f t="shared" si="41"/>
        <v>3026.466903409279</v>
      </c>
      <c r="I211" s="63">
        <f t="shared" si="45"/>
        <v>84.860767432022</v>
      </c>
      <c r="J211" s="63">
        <f t="shared" si="42"/>
        <v>18412.042763627855</v>
      </c>
      <c r="K211" s="55"/>
      <c r="L211" s="29"/>
      <c r="M211" s="30"/>
      <c r="N211" s="25">
        <f t="shared" si="46"/>
        <v>174</v>
      </c>
      <c r="O211" s="28">
        <f t="shared" si="47"/>
        <v>21438.50966704055</v>
      </c>
      <c r="P211" s="28">
        <f t="shared" si="34"/>
        <v>3111.327670841301</v>
      </c>
      <c r="Q211" s="28">
        <f t="shared" si="35"/>
        <v>3026.4669034092244</v>
      </c>
      <c r="R211" s="27">
        <f t="shared" si="36"/>
        <v>84.86076743207651</v>
      </c>
      <c r="S211" s="28">
        <f t="shared" si="37"/>
        <v>18412.042763631325</v>
      </c>
    </row>
    <row r="212" spans="1:19" ht="13.5">
      <c r="A212" s="55"/>
      <c r="B212" s="60">
        <f t="shared" si="38"/>
        <v>175</v>
      </c>
      <c r="C212" s="61">
        <f t="shared" si="39"/>
        <v>45474</v>
      </c>
      <c r="D212" s="63">
        <f t="shared" si="43"/>
        <v>18412.042763627855</v>
      </c>
      <c r="E212" s="63">
        <f t="shared" si="44"/>
        <v>3111.327670841301</v>
      </c>
      <c r="F212" s="24">
        <f t="shared" si="33"/>
        <v>0</v>
      </c>
      <c r="G212" s="63">
        <f t="shared" si="40"/>
        <v>3111.327670841301</v>
      </c>
      <c r="H212" s="63">
        <f t="shared" si="41"/>
        <v>3038.446668235274</v>
      </c>
      <c r="I212" s="63">
        <f t="shared" si="45"/>
        <v>72.88100260602693</v>
      </c>
      <c r="J212" s="63">
        <f t="shared" si="42"/>
        <v>15373.59609539258</v>
      </c>
      <c r="K212" s="55"/>
      <c r="L212" s="29"/>
      <c r="M212" s="30"/>
      <c r="N212" s="25">
        <f t="shared" si="46"/>
        <v>175</v>
      </c>
      <c r="O212" s="28">
        <f t="shared" si="47"/>
        <v>18412.042763631325</v>
      </c>
      <c r="P212" s="28">
        <f t="shared" si="34"/>
        <v>3111.327670841301</v>
      </c>
      <c r="Q212" s="28">
        <f t="shared" si="35"/>
        <v>3038.4466682352186</v>
      </c>
      <c r="R212" s="27">
        <f t="shared" si="36"/>
        <v>72.88100260608215</v>
      </c>
      <c r="S212" s="28">
        <f t="shared" si="37"/>
        <v>15373.596095396108</v>
      </c>
    </row>
    <row r="213" spans="1:19" ht="13.5">
      <c r="A213" s="55"/>
      <c r="B213" s="60">
        <f t="shared" si="38"/>
        <v>176</v>
      </c>
      <c r="C213" s="61">
        <f t="shared" si="39"/>
        <v>45505</v>
      </c>
      <c r="D213" s="63">
        <f t="shared" si="43"/>
        <v>15373.59609539258</v>
      </c>
      <c r="E213" s="63">
        <f t="shared" si="44"/>
        <v>3111.327670841301</v>
      </c>
      <c r="F213" s="24">
        <f t="shared" si="33"/>
        <v>0</v>
      </c>
      <c r="G213" s="63">
        <f t="shared" si="40"/>
        <v>3111.327670841301</v>
      </c>
      <c r="H213" s="63">
        <f t="shared" si="41"/>
        <v>3050.473852963705</v>
      </c>
      <c r="I213" s="63">
        <f t="shared" si="45"/>
        <v>60.85381787759564</v>
      </c>
      <c r="J213" s="63">
        <f t="shared" si="42"/>
        <v>12323.122242428875</v>
      </c>
      <c r="K213" s="55"/>
      <c r="L213" s="29"/>
      <c r="M213" s="30"/>
      <c r="N213" s="25">
        <f t="shared" si="46"/>
        <v>176</v>
      </c>
      <c r="O213" s="28">
        <f t="shared" si="47"/>
        <v>15373.596095396108</v>
      </c>
      <c r="P213" s="28">
        <f t="shared" si="34"/>
        <v>3111.327670841301</v>
      </c>
      <c r="Q213" s="28">
        <f t="shared" si="35"/>
        <v>3050.4738529636497</v>
      </c>
      <c r="R213" s="27">
        <f t="shared" si="36"/>
        <v>60.853817877651</v>
      </c>
      <c r="S213" s="28">
        <f t="shared" si="37"/>
        <v>12323.122242432459</v>
      </c>
    </row>
    <row r="214" spans="1:19" ht="13.5">
      <c r="A214" s="55"/>
      <c r="B214" s="60">
        <f t="shared" si="38"/>
        <v>177</v>
      </c>
      <c r="C214" s="61">
        <f t="shared" si="39"/>
        <v>45536</v>
      </c>
      <c r="D214" s="63">
        <f t="shared" si="43"/>
        <v>12323.122242428875</v>
      </c>
      <c r="E214" s="63">
        <f t="shared" si="44"/>
        <v>3111.327670841301</v>
      </c>
      <c r="F214" s="24">
        <f t="shared" si="33"/>
        <v>0</v>
      </c>
      <c r="G214" s="63">
        <f t="shared" si="40"/>
        <v>3111.327670841301</v>
      </c>
      <c r="H214" s="63">
        <f t="shared" si="41"/>
        <v>3062.548645298353</v>
      </c>
      <c r="I214" s="63">
        <f t="shared" si="45"/>
        <v>48.779025542947636</v>
      </c>
      <c r="J214" s="63">
        <f t="shared" si="42"/>
        <v>9260.573597130522</v>
      </c>
      <c r="K214" s="55"/>
      <c r="L214" s="29"/>
      <c r="M214" s="30"/>
      <c r="N214" s="25">
        <f t="shared" si="46"/>
        <v>177</v>
      </c>
      <c r="O214" s="28">
        <f t="shared" si="47"/>
        <v>12323.122242432459</v>
      </c>
      <c r="P214" s="28">
        <f t="shared" si="34"/>
        <v>3111.327670841301</v>
      </c>
      <c r="Q214" s="28">
        <f t="shared" si="35"/>
        <v>3062.5486452982973</v>
      </c>
      <c r="R214" s="27">
        <f t="shared" si="36"/>
        <v>48.77902554300367</v>
      </c>
      <c r="S214" s="28">
        <f t="shared" si="37"/>
        <v>9260.573597134162</v>
      </c>
    </row>
    <row r="215" spans="1:19" ht="13.5">
      <c r="A215" s="55"/>
      <c r="B215" s="60">
        <f t="shared" si="38"/>
        <v>178</v>
      </c>
      <c r="C215" s="61">
        <f t="shared" si="39"/>
        <v>45566</v>
      </c>
      <c r="D215" s="63">
        <f t="shared" si="43"/>
        <v>9260.573597130522</v>
      </c>
      <c r="E215" s="63">
        <f t="shared" si="44"/>
        <v>3111.327670841301</v>
      </c>
      <c r="F215" s="24">
        <f t="shared" si="33"/>
        <v>0</v>
      </c>
      <c r="G215" s="63">
        <f t="shared" si="40"/>
        <v>3111.327670841301</v>
      </c>
      <c r="H215" s="63">
        <f t="shared" si="41"/>
        <v>3074.671233685993</v>
      </c>
      <c r="I215" s="63">
        <f t="shared" si="45"/>
        <v>36.65643715530832</v>
      </c>
      <c r="J215" s="63">
        <f t="shared" si="42"/>
        <v>6185.902363444529</v>
      </c>
      <c r="K215" s="55"/>
      <c r="L215" s="29"/>
      <c r="M215" s="30"/>
      <c r="N215" s="25">
        <f t="shared" si="46"/>
        <v>178</v>
      </c>
      <c r="O215" s="28">
        <f t="shared" si="47"/>
        <v>9260.573597134162</v>
      </c>
      <c r="P215" s="28">
        <f t="shared" si="34"/>
        <v>3111.327670841301</v>
      </c>
      <c r="Q215" s="28">
        <f t="shared" si="35"/>
        <v>3074.671233685936</v>
      </c>
      <c r="R215" s="27">
        <f t="shared" si="36"/>
        <v>36.65643715536484</v>
      </c>
      <c r="S215" s="28">
        <f t="shared" si="37"/>
        <v>6185.9023634482255</v>
      </c>
    </row>
    <row r="216" spans="1:19" ht="13.5">
      <c r="A216" s="55"/>
      <c r="B216" s="60">
        <f t="shared" si="38"/>
        <v>179</v>
      </c>
      <c r="C216" s="61">
        <f t="shared" si="39"/>
        <v>45597</v>
      </c>
      <c r="D216" s="63">
        <f t="shared" si="43"/>
        <v>6185.902363444529</v>
      </c>
      <c r="E216" s="63">
        <f t="shared" si="44"/>
        <v>3111.327670841301</v>
      </c>
      <c r="F216" s="24">
        <f t="shared" si="33"/>
        <v>0</v>
      </c>
      <c r="G216" s="63">
        <f t="shared" si="40"/>
        <v>3111.327670841301</v>
      </c>
      <c r="H216" s="63">
        <f t="shared" si="41"/>
        <v>3086.841807319333</v>
      </c>
      <c r="I216" s="63">
        <f t="shared" si="45"/>
        <v>24.48586352196793</v>
      </c>
      <c r="J216" s="63">
        <f t="shared" si="42"/>
        <v>3099.0605561251964</v>
      </c>
      <c r="K216" s="55"/>
      <c r="L216" s="29"/>
      <c r="M216" s="30"/>
      <c r="N216" s="25">
        <f t="shared" si="46"/>
        <v>179</v>
      </c>
      <c r="O216" s="28">
        <f t="shared" si="47"/>
        <v>6185.9023634482255</v>
      </c>
      <c r="P216" s="28">
        <f t="shared" si="34"/>
        <v>3111.327670841301</v>
      </c>
      <c r="Q216" s="28">
        <f t="shared" si="35"/>
        <v>3086.8418073192747</v>
      </c>
      <c r="R216" s="27">
        <f t="shared" si="36"/>
        <v>24.485863522026122</v>
      </c>
      <c r="S216" s="28">
        <f t="shared" si="37"/>
        <v>3099.060556128951</v>
      </c>
    </row>
    <row r="217" spans="1:19" ht="13.5">
      <c r="A217" s="55"/>
      <c r="B217" s="60">
        <f t="shared" si="38"/>
        <v>180</v>
      </c>
      <c r="C217" s="61">
        <f t="shared" si="39"/>
        <v>45627</v>
      </c>
      <c r="D217" s="63">
        <f t="shared" si="43"/>
        <v>3099.0605561251964</v>
      </c>
      <c r="E217" s="63">
        <f t="shared" si="44"/>
        <v>3111.327670841301</v>
      </c>
      <c r="F217" s="24">
        <f t="shared" si="33"/>
        <v>0</v>
      </c>
      <c r="G217" s="63">
        <f t="shared" si="40"/>
        <v>3111.327670841301</v>
      </c>
      <c r="H217" s="63">
        <f t="shared" si="41"/>
        <v>3099.060556139972</v>
      </c>
      <c r="I217" s="63">
        <f t="shared" si="45"/>
        <v>12.267114701328902</v>
      </c>
      <c r="J217" s="63">
        <f t="shared" si="42"/>
        <v>-1.4775650925002992E-08</v>
      </c>
      <c r="K217" s="55"/>
      <c r="L217" s="29"/>
      <c r="M217" s="30"/>
      <c r="N217" s="25">
        <f t="shared" si="46"/>
        <v>180</v>
      </c>
      <c r="O217" s="28">
        <f t="shared" si="47"/>
        <v>3099.060556128951</v>
      </c>
      <c r="P217" s="28">
        <f t="shared" si="34"/>
        <v>3111.327670841301</v>
      </c>
      <c r="Q217" s="28">
        <f t="shared" si="35"/>
        <v>3099.060556139914</v>
      </c>
      <c r="R217" s="27">
        <f t="shared" si="36"/>
        <v>12.267114701387158</v>
      </c>
      <c r="S217" s="28">
        <f t="shared" si="37"/>
        <v>-1.0963049135170877E-08</v>
      </c>
    </row>
    <row r="218" spans="1:19" ht="13.5">
      <c r="A218" s="55"/>
      <c r="B218" s="60">
        <f t="shared" si="38"/>
        <v>181</v>
      </c>
      <c r="C218" s="61">
        <f t="shared" si="39"/>
        <v>45658</v>
      </c>
      <c r="D218" s="63">
        <f t="shared" si="43"/>
        <v>-1.4775650925002992E-08</v>
      </c>
      <c r="E218" s="63">
        <f t="shared" si="44"/>
        <v>3111.327670841301</v>
      </c>
      <c r="F218" s="24">
        <f t="shared" si="33"/>
        <v>0</v>
      </c>
      <c r="G218" s="63">
        <f t="shared" si="40"/>
        <v>3111.327670841301</v>
      </c>
      <c r="H218" s="63">
        <f t="shared" si="41"/>
        <v>3111.3276708413596</v>
      </c>
      <c r="I218" s="63">
        <f t="shared" si="45"/>
        <v>-5.848695157813685E-11</v>
      </c>
      <c r="J218" s="63">
        <f t="shared" si="42"/>
        <v>-3111.3276708561352</v>
      </c>
      <c r="K218" s="55"/>
      <c r="L218" s="29"/>
      <c r="M218" s="30"/>
      <c r="N218" s="25">
        <f t="shared" si="46"/>
        <v>181</v>
      </c>
      <c r="O218" s="28">
        <f t="shared" si="47"/>
        <v>-1.0963049135170877E-08</v>
      </c>
      <c r="P218" s="28">
        <f t="shared" si="34"/>
        <v>3111.327670841301</v>
      </c>
      <c r="Q218" s="28" t="e">
        <f t="shared" si="35"/>
        <v>#NUM!</v>
      </c>
      <c r="R218" s="27" t="e">
        <f t="shared" si="36"/>
        <v>#NUM!</v>
      </c>
      <c r="S218" s="28" t="e">
        <f t="shared" si="37"/>
        <v>#NUM!</v>
      </c>
    </row>
    <row r="219" spans="1:19" ht="13.5">
      <c r="A219" s="55"/>
      <c r="B219" s="60">
        <f t="shared" si="38"/>
        <v>182</v>
      </c>
      <c r="C219" s="61">
        <f t="shared" si="39"/>
        <v>45689</v>
      </c>
      <c r="D219" s="63">
        <f t="shared" si="43"/>
        <v>-3111.3276708561352</v>
      </c>
      <c r="E219" s="63">
        <f t="shared" si="44"/>
        <v>3111.327670841301</v>
      </c>
      <c r="F219" s="24">
        <f t="shared" si="33"/>
        <v>0</v>
      </c>
      <c r="G219" s="63">
        <f t="shared" si="40"/>
        <v>3111.327670841301</v>
      </c>
      <c r="H219" s="63">
        <f t="shared" si="41"/>
        <v>3123.6433428717733</v>
      </c>
      <c r="I219" s="63">
        <f t="shared" si="45"/>
        <v>-12.315672030472202</v>
      </c>
      <c r="J219" s="63">
        <f t="shared" si="42"/>
        <v>-6234.971013727909</v>
      </c>
      <c r="K219" s="55"/>
      <c r="L219" s="29"/>
      <c r="M219" s="30"/>
      <c r="N219" s="25">
        <f t="shared" si="46"/>
        <v>182</v>
      </c>
      <c r="O219" s="28" t="e">
        <f t="shared" si="47"/>
        <v>#NUM!</v>
      </c>
      <c r="P219" s="28">
        <f t="shared" si="34"/>
        <v>3111.327670841301</v>
      </c>
      <c r="Q219" s="28" t="e">
        <f t="shared" si="35"/>
        <v>#NUM!</v>
      </c>
      <c r="R219" s="27" t="e">
        <f t="shared" si="36"/>
        <v>#NUM!</v>
      </c>
      <c r="S219" s="28" t="e">
        <f t="shared" si="37"/>
        <v>#NUM!</v>
      </c>
    </row>
    <row r="220" spans="1:19" ht="13.5">
      <c r="A220" s="55"/>
      <c r="B220" s="60">
        <f t="shared" si="38"/>
        <v>183</v>
      </c>
      <c r="C220" s="61">
        <f t="shared" si="39"/>
        <v>45717</v>
      </c>
      <c r="D220" s="63">
        <f t="shared" si="43"/>
        <v>-6234.971013727909</v>
      </c>
      <c r="E220" s="63">
        <f t="shared" si="44"/>
        <v>3111.327670841301</v>
      </c>
      <c r="F220" s="24">
        <f t="shared" si="33"/>
        <v>0</v>
      </c>
      <c r="G220" s="63">
        <f t="shared" si="40"/>
        <v>3111.327670841301</v>
      </c>
      <c r="H220" s="63">
        <f t="shared" si="41"/>
        <v>3136.0077644373073</v>
      </c>
      <c r="I220" s="63">
        <f t="shared" si="45"/>
        <v>-24.680093596006305</v>
      </c>
      <c r="J220" s="63">
        <f t="shared" si="42"/>
        <v>-9370.978778165216</v>
      </c>
      <c r="K220" s="55"/>
      <c r="L220" s="29"/>
      <c r="M220" s="30"/>
      <c r="N220" s="25">
        <f t="shared" si="46"/>
        <v>183</v>
      </c>
      <c r="O220" s="28" t="e">
        <f t="shared" si="47"/>
        <v>#NUM!</v>
      </c>
      <c r="P220" s="28">
        <f t="shared" si="34"/>
        <v>3111.327670841301</v>
      </c>
      <c r="Q220" s="28" t="e">
        <f t="shared" si="35"/>
        <v>#NUM!</v>
      </c>
      <c r="R220" s="27" t="e">
        <f t="shared" si="36"/>
        <v>#NUM!</v>
      </c>
      <c r="S220" s="28" t="e">
        <f t="shared" si="37"/>
        <v>#NUM!</v>
      </c>
    </row>
    <row r="221" spans="1:19" ht="13.5">
      <c r="A221" s="55"/>
      <c r="B221" s="60">
        <f t="shared" si="38"/>
        <v>184</v>
      </c>
      <c r="C221" s="61">
        <f t="shared" si="39"/>
        <v>45748</v>
      </c>
      <c r="D221" s="63">
        <f t="shared" si="43"/>
        <v>-9370.978778165216</v>
      </c>
      <c r="E221" s="63">
        <f t="shared" si="44"/>
        <v>3111.327670841301</v>
      </c>
      <c r="F221" s="24">
        <f t="shared" si="33"/>
        <v>0</v>
      </c>
      <c r="G221" s="63">
        <f t="shared" si="40"/>
        <v>3111.327670841301</v>
      </c>
      <c r="H221" s="63">
        <f t="shared" si="41"/>
        <v>3148.4211285048714</v>
      </c>
      <c r="I221" s="63">
        <f t="shared" si="45"/>
        <v>-37.093457663570646</v>
      </c>
      <c r="J221" s="63">
        <f t="shared" si="42"/>
        <v>-12519.399906670087</v>
      </c>
      <c r="K221" s="55"/>
      <c r="L221" s="29"/>
      <c r="M221" s="30"/>
      <c r="N221" s="25">
        <f t="shared" si="46"/>
        <v>184</v>
      </c>
      <c r="O221" s="28" t="e">
        <f t="shared" si="47"/>
        <v>#NUM!</v>
      </c>
      <c r="P221" s="28">
        <f t="shared" si="34"/>
        <v>3111.327670841301</v>
      </c>
      <c r="Q221" s="28" t="e">
        <f t="shared" si="35"/>
        <v>#NUM!</v>
      </c>
      <c r="R221" s="27" t="e">
        <f t="shared" si="36"/>
        <v>#NUM!</v>
      </c>
      <c r="S221" s="28" t="e">
        <f t="shared" si="37"/>
        <v>#NUM!</v>
      </c>
    </row>
    <row r="222" spans="1:19" ht="13.5">
      <c r="A222" s="55"/>
      <c r="B222" s="60">
        <f t="shared" si="38"/>
        <v>185</v>
      </c>
      <c r="C222" s="61">
        <f t="shared" si="39"/>
        <v>45778</v>
      </c>
      <c r="D222" s="63">
        <f t="shared" si="43"/>
        <v>-12519.399906670087</v>
      </c>
      <c r="E222" s="63">
        <f t="shared" si="44"/>
        <v>3111.327670841301</v>
      </c>
      <c r="F222" s="24">
        <f t="shared" si="33"/>
        <v>0</v>
      </c>
      <c r="G222" s="63">
        <f t="shared" si="40"/>
        <v>3111.327670841301</v>
      </c>
      <c r="H222" s="63">
        <f t="shared" si="41"/>
        <v>3160.8836288052034</v>
      </c>
      <c r="I222" s="63">
        <f t="shared" si="45"/>
        <v>-49.55595796390242</v>
      </c>
      <c r="J222" s="63">
        <f t="shared" si="42"/>
        <v>-15680.28353547529</v>
      </c>
      <c r="K222" s="55"/>
      <c r="L222" s="29"/>
      <c r="M222" s="30"/>
      <c r="N222" s="25">
        <f t="shared" si="46"/>
        <v>185</v>
      </c>
      <c r="O222" s="28" t="e">
        <f t="shared" si="47"/>
        <v>#NUM!</v>
      </c>
      <c r="P222" s="28">
        <f t="shared" si="34"/>
        <v>3111.327670841301</v>
      </c>
      <c r="Q222" s="28" t="e">
        <f t="shared" si="35"/>
        <v>#NUM!</v>
      </c>
      <c r="R222" s="27" t="e">
        <f t="shared" si="36"/>
        <v>#NUM!</v>
      </c>
      <c r="S222" s="28" t="e">
        <f t="shared" si="37"/>
        <v>#NUM!</v>
      </c>
    </row>
    <row r="223" spans="1:19" ht="13.5">
      <c r="A223" s="55"/>
      <c r="B223" s="60">
        <f t="shared" si="38"/>
        <v>186</v>
      </c>
      <c r="C223" s="61">
        <f t="shared" si="39"/>
        <v>45809</v>
      </c>
      <c r="D223" s="63">
        <f t="shared" si="43"/>
        <v>-15680.28353547529</v>
      </c>
      <c r="E223" s="63">
        <f t="shared" si="44"/>
        <v>3111.327670841301</v>
      </c>
      <c r="F223" s="24">
        <f t="shared" si="33"/>
        <v>0</v>
      </c>
      <c r="G223" s="63">
        <f t="shared" si="40"/>
        <v>3111.327670841301</v>
      </c>
      <c r="H223" s="63">
        <f t="shared" si="41"/>
        <v>3173.3954598358905</v>
      </c>
      <c r="I223" s="63">
        <f t="shared" si="45"/>
        <v>-62.067788994589684</v>
      </c>
      <c r="J223" s="63">
        <f t="shared" si="42"/>
        <v>-18853.67899531118</v>
      </c>
      <c r="K223" s="55"/>
      <c r="L223" s="29"/>
      <c r="M223" s="30"/>
      <c r="N223" s="25">
        <f t="shared" si="46"/>
        <v>186</v>
      </c>
      <c r="O223" s="28" t="e">
        <f t="shared" si="47"/>
        <v>#NUM!</v>
      </c>
      <c r="P223" s="28">
        <f t="shared" si="34"/>
        <v>3111.327670841301</v>
      </c>
      <c r="Q223" s="28" t="e">
        <f t="shared" si="35"/>
        <v>#NUM!</v>
      </c>
      <c r="R223" s="27" t="e">
        <f t="shared" si="36"/>
        <v>#NUM!</v>
      </c>
      <c r="S223" s="28" t="e">
        <f t="shared" si="37"/>
        <v>#NUM!</v>
      </c>
    </row>
    <row r="224" spans="1:19" ht="13.5">
      <c r="A224" s="55"/>
      <c r="B224" s="60">
        <f t="shared" si="38"/>
        <v>187</v>
      </c>
      <c r="C224" s="61">
        <f t="shared" si="39"/>
        <v>45839</v>
      </c>
      <c r="D224" s="63">
        <f t="shared" si="43"/>
        <v>-18853.67899531118</v>
      </c>
      <c r="E224" s="63">
        <f t="shared" si="44"/>
        <v>3111.327670841301</v>
      </c>
      <c r="F224" s="24">
        <f t="shared" si="33"/>
        <v>0</v>
      </c>
      <c r="G224" s="63">
        <f t="shared" si="40"/>
        <v>3111.327670841301</v>
      </c>
      <c r="H224" s="63">
        <f t="shared" si="41"/>
        <v>3185.9568168644078</v>
      </c>
      <c r="I224" s="63">
        <f t="shared" si="45"/>
        <v>-74.62914602310676</v>
      </c>
      <c r="J224" s="63">
        <f t="shared" si="42"/>
        <v>-22039.635812175587</v>
      </c>
      <c r="K224" s="55"/>
      <c r="L224" s="29"/>
      <c r="M224" s="30"/>
      <c r="N224" s="25">
        <f t="shared" si="46"/>
        <v>187</v>
      </c>
      <c r="O224" s="28" t="e">
        <f t="shared" si="47"/>
        <v>#NUM!</v>
      </c>
      <c r="P224" s="28">
        <f t="shared" si="34"/>
        <v>3111.327670841301</v>
      </c>
      <c r="Q224" s="28" t="e">
        <f t="shared" si="35"/>
        <v>#NUM!</v>
      </c>
      <c r="R224" s="27" t="e">
        <f t="shared" si="36"/>
        <v>#NUM!</v>
      </c>
      <c r="S224" s="28" t="e">
        <f t="shared" si="37"/>
        <v>#NUM!</v>
      </c>
    </row>
    <row r="225" spans="1:19" ht="13.5">
      <c r="A225" s="55"/>
      <c r="B225" s="60">
        <f t="shared" si="38"/>
        <v>188</v>
      </c>
      <c r="C225" s="61">
        <f t="shared" si="39"/>
        <v>45870</v>
      </c>
      <c r="D225" s="63">
        <f t="shared" si="43"/>
        <v>-22039.635812175587</v>
      </c>
      <c r="E225" s="63">
        <f t="shared" si="44"/>
        <v>3111.327670841301</v>
      </c>
      <c r="F225" s="24">
        <f t="shared" si="33"/>
        <v>0</v>
      </c>
      <c r="G225" s="63">
        <f t="shared" si="40"/>
        <v>3111.327670841301</v>
      </c>
      <c r="H225" s="63">
        <f t="shared" si="41"/>
        <v>3198.5678959311626</v>
      </c>
      <c r="I225" s="63">
        <f t="shared" si="45"/>
        <v>-87.24022508986171</v>
      </c>
      <c r="J225" s="63">
        <f t="shared" si="42"/>
        <v>-25238.20370810675</v>
      </c>
      <c r="K225" s="55"/>
      <c r="L225" s="29"/>
      <c r="M225" s="30"/>
      <c r="N225" s="25">
        <f t="shared" si="46"/>
        <v>188</v>
      </c>
      <c r="O225" s="28" t="e">
        <f t="shared" si="47"/>
        <v>#NUM!</v>
      </c>
      <c r="P225" s="28">
        <f t="shared" si="34"/>
        <v>3111.327670841301</v>
      </c>
      <c r="Q225" s="28" t="e">
        <f t="shared" si="35"/>
        <v>#NUM!</v>
      </c>
      <c r="R225" s="27" t="e">
        <f t="shared" si="36"/>
        <v>#NUM!</v>
      </c>
      <c r="S225" s="28" t="e">
        <f t="shared" si="37"/>
        <v>#NUM!</v>
      </c>
    </row>
    <row r="226" spans="1:19" ht="13.5">
      <c r="A226" s="55"/>
      <c r="B226" s="60">
        <f t="shared" si="38"/>
        <v>189</v>
      </c>
      <c r="C226" s="61">
        <f t="shared" si="39"/>
        <v>45901</v>
      </c>
      <c r="D226" s="63">
        <f t="shared" si="43"/>
        <v>-25238.20370810675</v>
      </c>
      <c r="E226" s="63">
        <f t="shared" si="44"/>
        <v>3111.327670841301</v>
      </c>
      <c r="F226" s="24">
        <f t="shared" si="33"/>
        <v>0</v>
      </c>
      <c r="G226" s="63">
        <f t="shared" si="40"/>
        <v>3111.327670841301</v>
      </c>
      <c r="H226" s="63">
        <f t="shared" si="41"/>
        <v>3211.2288938525567</v>
      </c>
      <c r="I226" s="63">
        <f t="shared" si="45"/>
        <v>-99.90122301125588</v>
      </c>
      <c r="J226" s="63">
        <f t="shared" si="42"/>
        <v>-28449.432601959306</v>
      </c>
      <c r="K226" s="55"/>
      <c r="L226" s="29"/>
      <c r="M226" s="30"/>
      <c r="N226" s="25">
        <f t="shared" si="46"/>
        <v>189</v>
      </c>
      <c r="O226" s="28" t="e">
        <f t="shared" si="47"/>
        <v>#NUM!</v>
      </c>
      <c r="P226" s="28">
        <f t="shared" si="34"/>
        <v>3111.327670841301</v>
      </c>
      <c r="Q226" s="28" t="e">
        <f t="shared" si="35"/>
        <v>#NUM!</v>
      </c>
      <c r="R226" s="27" t="e">
        <f t="shared" si="36"/>
        <v>#NUM!</v>
      </c>
      <c r="S226" s="28" t="e">
        <f t="shared" si="37"/>
        <v>#NUM!</v>
      </c>
    </row>
    <row r="227" spans="1:19" ht="13.5">
      <c r="A227" s="55"/>
      <c r="B227" s="60">
        <f t="shared" si="38"/>
        <v>190</v>
      </c>
      <c r="C227" s="61">
        <f t="shared" si="39"/>
        <v>45931</v>
      </c>
      <c r="D227" s="63">
        <f t="shared" si="43"/>
        <v>-28449.432601959306</v>
      </c>
      <c r="E227" s="63">
        <f t="shared" si="44"/>
        <v>3111.327670841301</v>
      </c>
      <c r="F227" s="24">
        <f t="shared" si="33"/>
        <v>0</v>
      </c>
      <c r="G227" s="63">
        <f t="shared" si="40"/>
        <v>3111.327670841301</v>
      </c>
      <c r="H227" s="63">
        <f t="shared" si="41"/>
        <v>3223.9400082240563</v>
      </c>
      <c r="I227" s="63">
        <f t="shared" si="45"/>
        <v>-112.61233738275558</v>
      </c>
      <c r="J227" s="63">
        <f t="shared" si="42"/>
        <v>-31673.372610183364</v>
      </c>
      <c r="K227" s="55"/>
      <c r="L227" s="29"/>
      <c r="M227" s="30"/>
      <c r="N227" s="25">
        <f t="shared" si="46"/>
        <v>190</v>
      </c>
      <c r="O227" s="28" t="e">
        <f t="shared" si="47"/>
        <v>#NUM!</v>
      </c>
      <c r="P227" s="28">
        <f t="shared" si="34"/>
        <v>3111.327670841301</v>
      </c>
      <c r="Q227" s="28" t="e">
        <f t="shared" si="35"/>
        <v>#NUM!</v>
      </c>
      <c r="R227" s="27" t="e">
        <f t="shared" si="36"/>
        <v>#NUM!</v>
      </c>
      <c r="S227" s="28" t="e">
        <f t="shared" si="37"/>
        <v>#NUM!</v>
      </c>
    </row>
    <row r="228" spans="1:19" ht="13.5">
      <c r="A228" s="55"/>
      <c r="B228" s="60">
        <f t="shared" si="38"/>
        <v>191</v>
      </c>
      <c r="C228" s="61">
        <f t="shared" si="39"/>
        <v>45962</v>
      </c>
      <c r="D228" s="63">
        <f t="shared" si="43"/>
        <v>-31673.372610183364</v>
      </c>
      <c r="E228" s="63">
        <f t="shared" si="44"/>
        <v>3111.327670841301</v>
      </c>
      <c r="F228" s="24">
        <f t="shared" si="33"/>
        <v>0</v>
      </c>
      <c r="G228" s="63">
        <f t="shared" si="40"/>
        <v>3111.327670841301</v>
      </c>
      <c r="H228" s="63">
        <f t="shared" si="41"/>
        <v>3236.7014374232767</v>
      </c>
      <c r="I228" s="63">
        <f t="shared" si="45"/>
        <v>-125.37376658197581</v>
      </c>
      <c r="J228" s="63">
        <f t="shared" si="42"/>
        <v>-34910.07404760664</v>
      </c>
      <c r="K228" s="55"/>
      <c r="L228" s="29"/>
      <c r="M228" s="30"/>
      <c r="N228" s="25">
        <f t="shared" si="46"/>
        <v>191</v>
      </c>
      <c r="O228" s="28" t="e">
        <f t="shared" si="47"/>
        <v>#NUM!</v>
      </c>
      <c r="P228" s="28">
        <f t="shared" si="34"/>
        <v>3111.327670841301</v>
      </c>
      <c r="Q228" s="28" t="e">
        <f t="shared" si="35"/>
        <v>#NUM!</v>
      </c>
      <c r="R228" s="27" t="e">
        <f t="shared" si="36"/>
        <v>#NUM!</v>
      </c>
      <c r="S228" s="28" t="e">
        <f t="shared" si="37"/>
        <v>#NUM!</v>
      </c>
    </row>
    <row r="229" spans="1:19" ht="13.5">
      <c r="A229" s="55"/>
      <c r="B229" s="60">
        <f t="shared" si="38"/>
        <v>192</v>
      </c>
      <c r="C229" s="61">
        <f t="shared" si="39"/>
        <v>45992</v>
      </c>
      <c r="D229" s="63">
        <f t="shared" si="43"/>
        <v>-34910.07404760664</v>
      </c>
      <c r="E229" s="63">
        <f t="shared" si="44"/>
        <v>3111.327670841301</v>
      </c>
      <c r="F229" s="24">
        <f t="shared" si="33"/>
        <v>0</v>
      </c>
      <c r="G229" s="63">
        <f t="shared" si="40"/>
        <v>3111.327670841301</v>
      </c>
      <c r="H229" s="63">
        <f t="shared" si="41"/>
        <v>3249.513380613077</v>
      </c>
      <c r="I229" s="63">
        <f t="shared" si="45"/>
        <v>-138.1857097717763</v>
      </c>
      <c r="J229" s="63">
        <f t="shared" si="42"/>
        <v>-38159.58742821972</v>
      </c>
      <c r="K229" s="55"/>
      <c r="L229" s="29"/>
      <c r="M229" s="30"/>
      <c r="N229" s="25">
        <f t="shared" si="46"/>
        <v>192</v>
      </c>
      <c r="O229" s="28" t="e">
        <f t="shared" si="47"/>
        <v>#NUM!</v>
      </c>
      <c r="P229" s="28">
        <f t="shared" si="34"/>
        <v>3111.327670841301</v>
      </c>
      <c r="Q229" s="28" t="e">
        <f t="shared" si="35"/>
        <v>#NUM!</v>
      </c>
      <c r="R229" s="27" t="e">
        <f t="shared" si="36"/>
        <v>#NUM!</v>
      </c>
      <c r="S229" s="28" t="e">
        <f t="shared" si="37"/>
        <v>#NUM!</v>
      </c>
    </row>
    <row r="230" spans="1:19" ht="13.5">
      <c r="A230" s="55"/>
      <c r="B230" s="60">
        <f t="shared" si="38"/>
        <v>193</v>
      </c>
      <c r="C230" s="61">
        <f t="shared" si="39"/>
        <v>46023</v>
      </c>
      <c r="D230" s="63">
        <f t="shared" si="43"/>
        <v>-38159.58742821972</v>
      </c>
      <c r="E230" s="63">
        <f t="shared" si="44"/>
        <v>3111.327670841301</v>
      </c>
      <c r="F230" s="24">
        <f aca="true" t="shared" si="48" ref="F230:F293">IF(Pay_Num&lt;&gt;"",Scheduled_Extra_Payments,"")</f>
        <v>0</v>
      </c>
      <c r="G230" s="63">
        <f t="shared" si="40"/>
        <v>3111.327670841301</v>
      </c>
      <c r="H230" s="63">
        <f t="shared" si="41"/>
        <v>3262.3760377446706</v>
      </c>
      <c r="I230" s="63">
        <f t="shared" si="45"/>
        <v>-151.04836690336973</v>
      </c>
      <c r="J230" s="63">
        <f t="shared" si="42"/>
        <v>-41421.96346596439</v>
      </c>
      <c r="K230" s="55"/>
      <c r="L230" s="29"/>
      <c r="M230" s="30"/>
      <c r="N230" s="25">
        <f t="shared" si="46"/>
        <v>193</v>
      </c>
      <c r="O230" s="28" t="e">
        <f t="shared" si="47"/>
        <v>#NUM!</v>
      </c>
      <c r="P230" s="28">
        <f aca="true" t="shared" si="49" ref="P230:P293">-PMT(Interest_Rate/12,Loan_Years*12,Loan_Amount)</f>
        <v>3111.327670841301</v>
      </c>
      <c r="Q230" s="28" t="e">
        <f aca="true" t="shared" si="50" ref="Q230:Q293">P230-R230</f>
        <v>#NUM!</v>
      </c>
      <c r="R230" s="27" t="e">
        <f aca="true" t="shared" si="51" ref="R230:R293">-IPMT(Interest_Rate/12,N230,Loan_Years*12,Loan_Amount)</f>
        <v>#NUM!</v>
      </c>
      <c r="S230" s="28" t="e">
        <f aca="true" t="shared" si="52" ref="S230:S293">O230-Q230</f>
        <v>#NUM!</v>
      </c>
    </row>
    <row r="231" spans="1:19" ht="13.5">
      <c r="A231" s="55"/>
      <c r="B231" s="60">
        <f aca="true" t="shared" si="53" ref="B231:B294">IF(Values_Entered,B230+1,"")</f>
        <v>194</v>
      </c>
      <c r="C231" s="61">
        <f aca="true" t="shared" si="54" ref="C231:C294">IF(Pay_Num&lt;&gt;"",DATE(YEAR(C230),MONTH(C230)+1,DAY(C230)),"")</f>
        <v>46054</v>
      </c>
      <c r="D231" s="63">
        <f t="shared" si="43"/>
        <v>-41421.96346596439</v>
      </c>
      <c r="E231" s="63">
        <f t="shared" si="44"/>
        <v>3111.327670841301</v>
      </c>
      <c r="F231" s="24">
        <f t="shared" si="48"/>
        <v>0</v>
      </c>
      <c r="G231" s="63">
        <f aca="true" t="shared" si="55" ref="G231:G294">IF(Pay_Num&lt;&gt;"",Sched_Pay+Extra_Pay,"")</f>
        <v>3111.327670841301</v>
      </c>
      <c r="H231" s="63">
        <f aca="true" t="shared" si="56" ref="H231:H294">IF(Pay_Num&lt;&gt;"",Total_Pay-Int,"")</f>
        <v>3275.2896095607434</v>
      </c>
      <c r="I231" s="63">
        <f t="shared" si="45"/>
        <v>-163.96193871944237</v>
      </c>
      <c r="J231" s="63">
        <f aca="true" t="shared" si="57" ref="J231:J294">IF(Pay_Num&lt;&gt;"",Beg_Bal-Princ,"")</f>
        <v>-44697.253075525136</v>
      </c>
      <c r="K231" s="55"/>
      <c r="L231" s="29"/>
      <c r="M231" s="30"/>
      <c r="N231" s="25">
        <f t="shared" si="46"/>
        <v>194</v>
      </c>
      <c r="O231" s="28" t="e">
        <f t="shared" si="47"/>
        <v>#NUM!</v>
      </c>
      <c r="P231" s="28">
        <f t="shared" si="49"/>
        <v>3111.327670841301</v>
      </c>
      <c r="Q231" s="28" t="e">
        <f t="shared" si="50"/>
        <v>#NUM!</v>
      </c>
      <c r="R231" s="27" t="e">
        <f t="shared" si="51"/>
        <v>#NUM!</v>
      </c>
      <c r="S231" s="28" t="e">
        <f t="shared" si="52"/>
        <v>#NUM!</v>
      </c>
    </row>
    <row r="232" spans="1:19" ht="13.5">
      <c r="A232" s="55"/>
      <c r="B232" s="60">
        <f t="shared" si="53"/>
        <v>195</v>
      </c>
      <c r="C232" s="61">
        <f t="shared" si="54"/>
        <v>46082</v>
      </c>
      <c r="D232" s="63">
        <f aca="true" t="shared" si="58" ref="D232:D295">IF(Pay_Num&lt;&gt;"",J231,"")</f>
        <v>-44697.253075525136</v>
      </c>
      <c r="E232" s="63">
        <f aca="true" t="shared" si="59" ref="E232:E295">IF(Pay_Num&lt;&gt;"",Scheduled_Monthly_Payment,"")</f>
        <v>3111.327670841301</v>
      </c>
      <c r="F232" s="24">
        <f t="shared" si="48"/>
        <v>0</v>
      </c>
      <c r="G232" s="63">
        <f t="shared" si="55"/>
        <v>3111.327670841301</v>
      </c>
      <c r="H232" s="63">
        <f t="shared" si="56"/>
        <v>3288.254297598588</v>
      </c>
      <c r="I232" s="63">
        <f aca="true" t="shared" si="60" ref="I232:I295">IF(Pay_Num&lt;&gt;"",Beg_Bal*Interest_Rate/12,"")</f>
        <v>-176.92662675728698</v>
      </c>
      <c r="J232" s="63">
        <f t="shared" si="57"/>
        <v>-47985.50737312372</v>
      </c>
      <c r="K232" s="55"/>
      <c r="L232" s="29"/>
      <c r="M232" s="30"/>
      <c r="N232" s="25">
        <f aca="true" t="shared" si="61" ref="N232:N295">N231+1</f>
        <v>195</v>
      </c>
      <c r="O232" s="28" t="e">
        <f aca="true" t="shared" si="62" ref="O232:O295">S231</f>
        <v>#NUM!</v>
      </c>
      <c r="P232" s="28">
        <f t="shared" si="49"/>
        <v>3111.327670841301</v>
      </c>
      <c r="Q232" s="28" t="e">
        <f t="shared" si="50"/>
        <v>#NUM!</v>
      </c>
      <c r="R232" s="27" t="e">
        <f t="shared" si="51"/>
        <v>#NUM!</v>
      </c>
      <c r="S232" s="28" t="e">
        <f t="shared" si="52"/>
        <v>#NUM!</v>
      </c>
    </row>
    <row r="233" spans="1:19" ht="13.5">
      <c r="A233" s="55"/>
      <c r="B233" s="60">
        <f t="shared" si="53"/>
        <v>196</v>
      </c>
      <c r="C233" s="61">
        <f t="shared" si="54"/>
        <v>46113</v>
      </c>
      <c r="D233" s="63">
        <f t="shared" si="58"/>
        <v>-47985.50737312372</v>
      </c>
      <c r="E233" s="63">
        <f t="shared" si="59"/>
        <v>3111.327670841301</v>
      </c>
      <c r="F233" s="24">
        <f t="shared" si="48"/>
        <v>0</v>
      </c>
      <c r="G233" s="63">
        <f t="shared" si="55"/>
        <v>3111.327670841301</v>
      </c>
      <c r="H233" s="63">
        <f t="shared" si="56"/>
        <v>3301.270304193249</v>
      </c>
      <c r="I233" s="63">
        <f t="shared" si="60"/>
        <v>-189.94263335194807</v>
      </c>
      <c r="J233" s="63">
        <f t="shared" si="57"/>
        <v>-51286.77767731697</v>
      </c>
      <c r="K233" s="55"/>
      <c r="L233" s="29"/>
      <c r="M233" s="30"/>
      <c r="N233" s="25">
        <f t="shared" si="61"/>
        <v>196</v>
      </c>
      <c r="O233" s="28" t="e">
        <f t="shared" si="62"/>
        <v>#NUM!</v>
      </c>
      <c r="P233" s="28">
        <f t="shared" si="49"/>
        <v>3111.327670841301</v>
      </c>
      <c r="Q233" s="28" t="e">
        <f t="shared" si="50"/>
        <v>#NUM!</v>
      </c>
      <c r="R233" s="27" t="e">
        <f t="shared" si="51"/>
        <v>#NUM!</v>
      </c>
      <c r="S233" s="28" t="e">
        <f t="shared" si="52"/>
        <v>#NUM!</v>
      </c>
    </row>
    <row r="234" spans="1:19" ht="13.5">
      <c r="A234" s="55"/>
      <c r="B234" s="60">
        <f t="shared" si="53"/>
        <v>197</v>
      </c>
      <c r="C234" s="61">
        <f t="shared" si="54"/>
        <v>46143</v>
      </c>
      <c r="D234" s="63">
        <f t="shared" si="58"/>
        <v>-51286.77767731697</v>
      </c>
      <c r="E234" s="63">
        <f t="shared" si="59"/>
        <v>3111.327670841301</v>
      </c>
      <c r="F234" s="24">
        <f t="shared" si="48"/>
        <v>0</v>
      </c>
      <c r="G234" s="63">
        <f t="shared" si="55"/>
        <v>3111.327670841301</v>
      </c>
      <c r="H234" s="63">
        <f t="shared" si="56"/>
        <v>3314.3378324806804</v>
      </c>
      <c r="I234" s="63">
        <f t="shared" si="60"/>
        <v>-203.01016163937967</v>
      </c>
      <c r="J234" s="63">
        <f t="shared" si="57"/>
        <v>-54601.11550979765</v>
      </c>
      <c r="K234" s="55"/>
      <c r="L234" s="29"/>
      <c r="M234" s="30"/>
      <c r="N234" s="25">
        <f t="shared" si="61"/>
        <v>197</v>
      </c>
      <c r="O234" s="28" t="e">
        <f t="shared" si="62"/>
        <v>#NUM!</v>
      </c>
      <c r="P234" s="28">
        <f t="shared" si="49"/>
        <v>3111.327670841301</v>
      </c>
      <c r="Q234" s="28" t="e">
        <f t="shared" si="50"/>
        <v>#NUM!</v>
      </c>
      <c r="R234" s="27" t="e">
        <f t="shared" si="51"/>
        <v>#NUM!</v>
      </c>
      <c r="S234" s="28" t="e">
        <f t="shared" si="52"/>
        <v>#NUM!</v>
      </c>
    </row>
    <row r="235" spans="1:19" ht="13.5">
      <c r="A235" s="55"/>
      <c r="B235" s="60">
        <f t="shared" si="53"/>
        <v>198</v>
      </c>
      <c r="C235" s="61">
        <f t="shared" si="54"/>
        <v>46174</v>
      </c>
      <c r="D235" s="63">
        <f t="shared" si="58"/>
        <v>-54601.11550979765</v>
      </c>
      <c r="E235" s="63">
        <f t="shared" si="59"/>
        <v>3111.327670841301</v>
      </c>
      <c r="F235" s="24">
        <f t="shared" si="48"/>
        <v>0</v>
      </c>
      <c r="G235" s="63">
        <f t="shared" si="55"/>
        <v>3111.327670841301</v>
      </c>
      <c r="H235" s="63">
        <f t="shared" si="56"/>
        <v>3327.4570864009165</v>
      </c>
      <c r="I235" s="63">
        <f t="shared" si="60"/>
        <v>-216.12941555961572</v>
      </c>
      <c r="J235" s="63">
        <f t="shared" si="57"/>
        <v>-57928.572596198566</v>
      </c>
      <c r="K235" s="55"/>
      <c r="L235" s="29"/>
      <c r="M235" s="30"/>
      <c r="N235" s="25">
        <f t="shared" si="61"/>
        <v>198</v>
      </c>
      <c r="O235" s="28" t="e">
        <f t="shared" si="62"/>
        <v>#NUM!</v>
      </c>
      <c r="P235" s="28">
        <f t="shared" si="49"/>
        <v>3111.327670841301</v>
      </c>
      <c r="Q235" s="28" t="e">
        <f t="shared" si="50"/>
        <v>#NUM!</v>
      </c>
      <c r="R235" s="27" t="e">
        <f t="shared" si="51"/>
        <v>#NUM!</v>
      </c>
      <c r="S235" s="28" t="e">
        <f t="shared" si="52"/>
        <v>#NUM!</v>
      </c>
    </row>
    <row r="236" spans="1:19" ht="13.5">
      <c r="A236" s="55"/>
      <c r="B236" s="60">
        <f t="shared" si="53"/>
        <v>199</v>
      </c>
      <c r="C236" s="61">
        <f t="shared" si="54"/>
        <v>46204</v>
      </c>
      <c r="D236" s="63">
        <f t="shared" si="58"/>
        <v>-57928.572596198566</v>
      </c>
      <c r="E236" s="63">
        <f t="shared" si="59"/>
        <v>3111.327670841301</v>
      </c>
      <c r="F236" s="24">
        <f t="shared" si="48"/>
        <v>0</v>
      </c>
      <c r="G236" s="63">
        <f t="shared" si="55"/>
        <v>3111.327670841301</v>
      </c>
      <c r="H236" s="63">
        <f t="shared" si="56"/>
        <v>3340.6282707012538</v>
      </c>
      <c r="I236" s="63">
        <f t="shared" si="60"/>
        <v>-229.30059985995265</v>
      </c>
      <c r="J236" s="63">
        <f t="shared" si="57"/>
        <v>-61269.20086689982</v>
      </c>
      <c r="K236" s="55"/>
      <c r="L236" s="29"/>
      <c r="M236" s="30"/>
      <c r="N236" s="25">
        <f t="shared" si="61"/>
        <v>199</v>
      </c>
      <c r="O236" s="28" t="e">
        <f t="shared" si="62"/>
        <v>#NUM!</v>
      </c>
      <c r="P236" s="28">
        <f t="shared" si="49"/>
        <v>3111.327670841301</v>
      </c>
      <c r="Q236" s="28" t="e">
        <f t="shared" si="50"/>
        <v>#NUM!</v>
      </c>
      <c r="R236" s="27" t="e">
        <f t="shared" si="51"/>
        <v>#NUM!</v>
      </c>
      <c r="S236" s="28" t="e">
        <f t="shared" si="52"/>
        <v>#NUM!</v>
      </c>
    </row>
    <row r="237" spans="1:19" ht="13.5">
      <c r="A237" s="55"/>
      <c r="B237" s="60">
        <f t="shared" si="53"/>
        <v>200</v>
      </c>
      <c r="C237" s="61">
        <f t="shared" si="54"/>
        <v>46235</v>
      </c>
      <c r="D237" s="63">
        <f t="shared" si="58"/>
        <v>-61269.20086689982</v>
      </c>
      <c r="E237" s="63">
        <f t="shared" si="59"/>
        <v>3111.327670841301</v>
      </c>
      <c r="F237" s="24">
        <f t="shared" si="48"/>
        <v>0</v>
      </c>
      <c r="G237" s="63">
        <f t="shared" si="55"/>
        <v>3111.327670841301</v>
      </c>
      <c r="H237" s="63">
        <f t="shared" si="56"/>
        <v>3353.851590939446</v>
      </c>
      <c r="I237" s="63">
        <f t="shared" si="60"/>
        <v>-242.5239200981451</v>
      </c>
      <c r="J237" s="63">
        <f t="shared" si="57"/>
        <v>-64623.052457839265</v>
      </c>
      <c r="K237" s="55"/>
      <c r="L237" s="29"/>
      <c r="M237" s="30"/>
      <c r="N237" s="25">
        <f t="shared" si="61"/>
        <v>200</v>
      </c>
      <c r="O237" s="28" t="e">
        <f t="shared" si="62"/>
        <v>#NUM!</v>
      </c>
      <c r="P237" s="28">
        <f t="shared" si="49"/>
        <v>3111.327670841301</v>
      </c>
      <c r="Q237" s="28" t="e">
        <f t="shared" si="50"/>
        <v>#NUM!</v>
      </c>
      <c r="R237" s="27" t="e">
        <f t="shared" si="51"/>
        <v>#NUM!</v>
      </c>
      <c r="S237" s="28" t="e">
        <f t="shared" si="52"/>
        <v>#NUM!</v>
      </c>
    </row>
    <row r="238" spans="1:19" ht="13.5">
      <c r="A238" s="55"/>
      <c r="B238" s="60">
        <f t="shared" si="53"/>
        <v>201</v>
      </c>
      <c r="C238" s="61">
        <f t="shared" si="54"/>
        <v>46266</v>
      </c>
      <c r="D238" s="63">
        <f t="shared" si="58"/>
        <v>-64623.052457839265</v>
      </c>
      <c r="E238" s="63">
        <f t="shared" si="59"/>
        <v>3111.327670841301</v>
      </c>
      <c r="F238" s="24">
        <f t="shared" si="48"/>
        <v>0</v>
      </c>
      <c r="G238" s="63">
        <f t="shared" si="55"/>
        <v>3111.327670841301</v>
      </c>
      <c r="H238" s="63">
        <f t="shared" si="56"/>
        <v>3367.1272534869145</v>
      </c>
      <c r="I238" s="63">
        <f t="shared" si="60"/>
        <v>-255.79958264561375</v>
      </c>
      <c r="J238" s="63">
        <f t="shared" si="57"/>
        <v>-67990.17971132619</v>
      </c>
      <c r="K238" s="55"/>
      <c r="L238" s="29"/>
      <c r="M238" s="30"/>
      <c r="N238" s="25">
        <f t="shared" si="61"/>
        <v>201</v>
      </c>
      <c r="O238" s="28" t="e">
        <f t="shared" si="62"/>
        <v>#NUM!</v>
      </c>
      <c r="P238" s="28">
        <f t="shared" si="49"/>
        <v>3111.327670841301</v>
      </c>
      <c r="Q238" s="28" t="e">
        <f t="shared" si="50"/>
        <v>#NUM!</v>
      </c>
      <c r="R238" s="27" t="e">
        <f t="shared" si="51"/>
        <v>#NUM!</v>
      </c>
      <c r="S238" s="28" t="e">
        <f t="shared" si="52"/>
        <v>#NUM!</v>
      </c>
    </row>
    <row r="239" spans="1:19" ht="13.5">
      <c r="A239" s="55"/>
      <c r="B239" s="60">
        <f t="shared" si="53"/>
        <v>202</v>
      </c>
      <c r="C239" s="61">
        <f t="shared" si="54"/>
        <v>46296</v>
      </c>
      <c r="D239" s="63">
        <f t="shared" si="58"/>
        <v>-67990.17971132619</v>
      </c>
      <c r="E239" s="63">
        <f t="shared" si="59"/>
        <v>3111.327670841301</v>
      </c>
      <c r="F239" s="24">
        <f t="shared" si="48"/>
        <v>0</v>
      </c>
      <c r="G239" s="63">
        <f t="shared" si="55"/>
        <v>3111.327670841301</v>
      </c>
      <c r="H239" s="63">
        <f t="shared" si="56"/>
        <v>3380.455465531967</v>
      </c>
      <c r="I239" s="63">
        <f t="shared" si="60"/>
        <v>-269.1277946906661</v>
      </c>
      <c r="J239" s="63">
        <f t="shared" si="57"/>
        <v>-71370.63517685815</v>
      </c>
      <c r="K239" s="55"/>
      <c r="L239" s="29"/>
      <c r="M239" s="30"/>
      <c r="N239" s="25">
        <f t="shared" si="61"/>
        <v>202</v>
      </c>
      <c r="O239" s="28" t="e">
        <f t="shared" si="62"/>
        <v>#NUM!</v>
      </c>
      <c r="P239" s="28">
        <f t="shared" si="49"/>
        <v>3111.327670841301</v>
      </c>
      <c r="Q239" s="28" t="e">
        <f t="shared" si="50"/>
        <v>#NUM!</v>
      </c>
      <c r="R239" s="27" t="e">
        <f t="shared" si="51"/>
        <v>#NUM!</v>
      </c>
      <c r="S239" s="28" t="e">
        <f t="shared" si="52"/>
        <v>#NUM!</v>
      </c>
    </row>
    <row r="240" spans="1:19" ht="13.5">
      <c r="A240" s="55"/>
      <c r="B240" s="60">
        <f t="shared" si="53"/>
        <v>203</v>
      </c>
      <c r="C240" s="61">
        <f t="shared" si="54"/>
        <v>46327</v>
      </c>
      <c r="D240" s="63">
        <f t="shared" si="58"/>
        <v>-71370.63517685815</v>
      </c>
      <c r="E240" s="63">
        <f t="shared" si="59"/>
        <v>3111.327670841301</v>
      </c>
      <c r="F240" s="24">
        <f t="shared" si="48"/>
        <v>0</v>
      </c>
      <c r="G240" s="63">
        <f t="shared" si="55"/>
        <v>3111.327670841301</v>
      </c>
      <c r="H240" s="63">
        <f t="shared" si="56"/>
        <v>3393.836435083031</v>
      </c>
      <c r="I240" s="63">
        <f t="shared" si="60"/>
        <v>-282.5087642417302</v>
      </c>
      <c r="J240" s="63">
        <f t="shared" si="57"/>
        <v>-74764.47161194119</v>
      </c>
      <c r="K240" s="55"/>
      <c r="L240" s="29"/>
      <c r="M240" s="30"/>
      <c r="N240" s="25">
        <f t="shared" si="61"/>
        <v>203</v>
      </c>
      <c r="O240" s="28" t="e">
        <f t="shared" si="62"/>
        <v>#NUM!</v>
      </c>
      <c r="P240" s="28">
        <f t="shared" si="49"/>
        <v>3111.327670841301</v>
      </c>
      <c r="Q240" s="28" t="e">
        <f t="shared" si="50"/>
        <v>#NUM!</v>
      </c>
      <c r="R240" s="27" t="e">
        <f t="shared" si="51"/>
        <v>#NUM!</v>
      </c>
      <c r="S240" s="28" t="e">
        <f t="shared" si="52"/>
        <v>#NUM!</v>
      </c>
    </row>
    <row r="241" spans="1:19" ht="13.5">
      <c r="A241" s="55"/>
      <c r="B241" s="60">
        <f t="shared" si="53"/>
        <v>204</v>
      </c>
      <c r="C241" s="61">
        <f t="shared" si="54"/>
        <v>46357</v>
      </c>
      <c r="D241" s="63">
        <f t="shared" si="58"/>
        <v>-74764.47161194119</v>
      </c>
      <c r="E241" s="63">
        <f t="shared" si="59"/>
        <v>3111.327670841301</v>
      </c>
      <c r="F241" s="24">
        <f t="shared" si="48"/>
        <v>0</v>
      </c>
      <c r="G241" s="63">
        <f t="shared" si="55"/>
        <v>3111.327670841301</v>
      </c>
      <c r="H241" s="63">
        <f t="shared" si="56"/>
        <v>3407.2703709719017</v>
      </c>
      <c r="I241" s="63">
        <f t="shared" si="60"/>
        <v>-295.94270013060054</v>
      </c>
      <c r="J241" s="63">
        <f t="shared" si="57"/>
        <v>-78171.7419829131</v>
      </c>
      <c r="K241" s="55"/>
      <c r="L241" s="29"/>
      <c r="M241" s="30"/>
      <c r="N241" s="25">
        <f t="shared" si="61"/>
        <v>204</v>
      </c>
      <c r="O241" s="28" t="e">
        <f t="shared" si="62"/>
        <v>#NUM!</v>
      </c>
      <c r="P241" s="28">
        <f t="shared" si="49"/>
        <v>3111.327670841301</v>
      </c>
      <c r="Q241" s="28" t="e">
        <f t="shared" si="50"/>
        <v>#NUM!</v>
      </c>
      <c r="R241" s="27" t="e">
        <f t="shared" si="51"/>
        <v>#NUM!</v>
      </c>
      <c r="S241" s="28" t="e">
        <f t="shared" si="52"/>
        <v>#NUM!</v>
      </c>
    </row>
    <row r="242" spans="1:19" ht="13.5">
      <c r="A242" s="55"/>
      <c r="B242" s="60">
        <f t="shared" si="53"/>
        <v>205</v>
      </c>
      <c r="C242" s="61">
        <f t="shared" si="54"/>
        <v>46388</v>
      </c>
      <c r="D242" s="63">
        <f t="shared" si="58"/>
        <v>-78171.7419829131</v>
      </c>
      <c r="E242" s="63">
        <f t="shared" si="59"/>
        <v>3111.327670841301</v>
      </c>
      <c r="F242" s="24">
        <f t="shared" si="48"/>
        <v>0</v>
      </c>
      <c r="G242" s="63">
        <f t="shared" si="55"/>
        <v>3111.327670841301</v>
      </c>
      <c r="H242" s="63">
        <f t="shared" si="56"/>
        <v>3420.7574828569986</v>
      </c>
      <c r="I242" s="63">
        <f t="shared" si="60"/>
        <v>-309.4298120156977</v>
      </c>
      <c r="J242" s="63">
        <f t="shared" si="57"/>
        <v>-81592.49946577009</v>
      </c>
      <c r="K242" s="55"/>
      <c r="L242" s="29"/>
      <c r="M242" s="30"/>
      <c r="N242" s="25">
        <f t="shared" si="61"/>
        <v>205</v>
      </c>
      <c r="O242" s="28" t="e">
        <f t="shared" si="62"/>
        <v>#NUM!</v>
      </c>
      <c r="P242" s="28">
        <f t="shared" si="49"/>
        <v>3111.327670841301</v>
      </c>
      <c r="Q242" s="28" t="e">
        <f t="shared" si="50"/>
        <v>#NUM!</v>
      </c>
      <c r="R242" s="27" t="e">
        <f t="shared" si="51"/>
        <v>#NUM!</v>
      </c>
      <c r="S242" s="28" t="e">
        <f t="shared" si="52"/>
        <v>#NUM!</v>
      </c>
    </row>
    <row r="243" spans="1:19" ht="13.5">
      <c r="A243" s="55"/>
      <c r="B243" s="60">
        <f t="shared" si="53"/>
        <v>206</v>
      </c>
      <c r="C243" s="61">
        <f t="shared" si="54"/>
        <v>46419</v>
      </c>
      <c r="D243" s="63">
        <f t="shared" si="58"/>
        <v>-81592.49946577009</v>
      </c>
      <c r="E243" s="63">
        <f t="shared" si="59"/>
        <v>3111.327670841301</v>
      </c>
      <c r="F243" s="24">
        <f t="shared" si="48"/>
        <v>0</v>
      </c>
      <c r="G243" s="63">
        <f t="shared" si="55"/>
        <v>3111.327670841301</v>
      </c>
      <c r="H243" s="63">
        <f t="shared" si="56"/>
        <v>3434.297981226641</v>
      </c>
      <c r="I243" s="63">
        <f t="shared" si="60"/>
        <v>-322.9703103853399</v>
      </c>
      <c r="J243" s="63">
        <f t="shared" si="57"/>
        <v>-85026.79744699673</v>
      </c>
      <c r="K243" s="55"/>
      <c r="L243" s="29"/>
      <c r="M243" s="30"/>
      <c r="N243" s="25">
        <f t="shared" si="61"/>
        <v>206</v>
      </c>
      <c r="O243" s="28" t="e">
        <f t="shared" si="62"/>
        <v>#NUM!</v>
      </c>
      <c r="P243" s="28">
        <f t="shared" si="49"/>
        <v>3111.327670841301</v>
      </c>
      <c r="Q243" s="28" t="e">
        <f t="shared" si="50"/>
        <v>#NUM!</v>
      </c>
      <c r="R243" s="27" t="e">
        <f t="shared" si="51"/>
        <v>#NUM!</v>
      </c>
      <c r="S243" s="28" t="e">
        <f t="shared" si="52"/>
        <v>#NUM!</v>
      </c>
    </row>
    <row r="244" spans="1:19" ht="13.5">
      <c r="A244" s="55"/>
      <c r="B244" s="60">
        <f t="shared" si="53"/>
        <v>207</v>
      </c>
      <c r="C244" s="61">
        <f t="shared" si="54"/>
        <v>46447</v>
      </c>
      <c r="D244" s="63">
        <f t="shared" si="58"/>
        <v>-85026.79744699673</v>
      </c>
      <c r="E244" s="63">
        <f t="shared" si="59"/>
        <v>3111.327670841301</v>
      </c>
      <c r="F244" s="24">
        <f t="shared" si="48"/>
        <v>0</v>
      </c>
      <c r="G244" s="63">
        <f t="shared" si="55"/>
        <v>3111.327670841301</v>
      </c>
      <c r="H244" s="63">
        <f t="shared" si="56"/>
        <v>3447.8920774023295</v>
      </c>
      <c r="I244" s="63">
        <f t="shared" si="60"/>
        <v>-336.56440656102876</v>
      </c>
      <c r="J244" s="63">
        <f t="shared" si="57"/>
        <v>-88474.68952439906</v>
      </c>
      <c r="K244" s="55"/>
      <c r="L244" s="29"/>
      <c r="M244" s="30"/>
      <c r="N244" s="25">
        <f t="shared" si="61"/>
        <v>207</v>
      </c>
      <c r="O244" s="28" t="e">
        <f t="shared" si="62"/>
        <v>#NUM!</v>
      </c>
      <c r="P244" s="28">
        <f t="shared" si="49"/>
        <v>3111.327670841301</v>
      </c>
      <c r="Q244" s="28" t="e">
        <f t="shared" si="50"/>
        <v>#NUM!</v>
      </c>
      <c r="R244" s="27" t="e">
        <f t="shared" si="51"/>
        <v>#NUM!</v>
      </c>
      <c r="S244" s="28" t="e">
        <f t="shared" si="52"/>
        <v>#NUM!</v>
      </c>
    </row>
    <row r="245" spans="1:19" ht="13.5">
      <c r="A245" s="55"/>
      <c r="B245" s="60">
        <f t="shared" si="53"/>
        <v>208</v>
      </c>
      <c r="C245" s="61">
        <f t="shared" si="54"/>
        <v>46478</v>
      </c>
      <c r="D245" s="63">
        <f t="shared" si="58"/>
        <v>-88474.68952439906</v>
      </c>
      <c r="E245" s="63">
        <f t="shared" si="59"/>
        <v>3111.327670841301</v>
      </c>
      <c r="F245" s="24">
        <f t="shared" si="48"/>
        <v>0</v>
      </c>
      <c r="G245" s="63">
        <f t="shared" si="55"/>
        <v>3111.327670841301</v>
      </c>
      <c r="H245" s="63">
        <f t="shared" si="56"/>
        <v>3461.539983542047</v>
      </c>
      <c r="I245" s="63">
        <f t="shared" si="60"/>
        <v>-350.2123127007463</v>
      </c>
      <c r="J245" s="63">
        <f t="shared" si="57"/>
        <v>-91936.22950794111</v>
      </c>
      <c r="K245" s="55"/>
      <c r="L245" s="29"/>
      <c r="M245" s="30"/>
      <c r="N245" s="25">
        <f t="shared" si="61"/>
        <v>208</v>
      </c>
      <c r="O245" s="28" t="e">
        <f t="shared" si="62"/>
        <v>#NUM!</v>
      </c>
      <c r="P245" s="28">
        <f t="shared" si="49"/>
        <v>3111.327670841301</v>
      </c>
      <c r="Q245" s="28" t="e">
        <f t="shared" si="50"/>
        <v>#NUM!</v>
      </c>
      <c r="R245" s="27" t="e">
        <f t="shared" si="51"/>
        <v>#NUM!</v>
      </c>
      <c r="S245" s="28" t="e">
        <f t="shared" si="52"/>
        <v>#NUM!</v>
      </c>
    </row>
    <row r="246" spans="1:19" ht="13.5">
      <c r="A246" s="55"/>
      <c r="B246" s="60">
        <f t="shared" si="53"/>
        <v>209</v>
      </c>
      <c r="C246" s="61">
        <f t="shared" si="54"/>
        <v>46508</v>
      </c>
      <c r="D246" s="63">
        <f t="shared" si="58"/>
        <v>-91936.22950794111</v>
      </c>
      <c r="E246" s="63">
        <f t="shared" si="59"/>
        <v>3111.327670841301</v>
      </c>
      <c r="F246" s="24">
        <f t="shared" si="48"/>
        <v>0</v>
      </c>
      <c r="G246" s="63">
        <f t="shared" si="55"/>
        <v>3111.327670841301</v>
      </c>
      <c r="H246" s="63">
        <f t="shared" si="56"/>
        <v>3475.241912643568</v>
      </c>
      <c r="I246" s="63">
        <f t="shared" si="60"/>
        <v>-363.9142418022669</v>
      </c>
      <c r="J246" s="63">
        <f t="shared" si="57"/>
        <v>-95411.47142058468</v>
      </c>
      <c r="K246" s="55"/>
      <c r="L246" s="29"/>
      <c r="M246" s="30"/>
      <c r="N246" s="25">
        <f t="shared" si="61"/>
        <v>209</v>
      </c>
      <c r="O246" s="28" t="e">
        <f t="shared" si="62"/>
        <v>#NUM!</v>
      </c>
      <c r="P246" s="28">
        <f t="shared" si="49"/>
        <v>3111.327670841301</v>
      </c>
      <c r="Q246" s="28" t="e">
        <f t="shared" si="50"/>
        <v>#NUM!</v>
      </c>
      <c r="R246" s="27" t="e">
        <f t="shared" si="51"/>
        <v>#NUM!</v>
      </c>
      <c r="S246" s="28" t="e">
        <f t="shared" si="52"/>
        <v>#NUM!</v>
      </c>
    </row>
    <row r="247" spans="1:19" ht="13.5">
      <c r="A247" s="55"/>
      <c r="B247" s="60">
        <f t="shared" si="53"/>
        <v>210</v>
      </c>
      <c r="C247" s="61">
        <f t="shared" si="54"/>
        <v>46539</v>
      </c>
      <c r="D247" s="63">
        <f t="shared" si="58"/>
        <v>-95411.47142058468</v>
      </c>
      <c r="E247" s="63">
        <f t="shared" si="59"/>
        <v>3111.327670841301</v>
      </c>
      <c r="F247" s="24">
        <f t="shared" si="48"/>
        <v>0</v>
      </c>
      <c r="G247" s="63">
        <f t="shared" si="55"/>
        <v>3111.327670841301</v>
      </c>
      <c r="H247" s="63">
        <f t="shared" si="56"/>
        <v>3488.998078547782</v>
      </c>
      <c r="I247" s="63">
        <f t="shared" si="60"/>
        <v>-377.67040770648106</v>
      </c>
      <c r="J247" s="63">
        <f t="shared" si="57"/>
        <v>-98900.46949913246</v>
      </c>
      <c r="K247" s="55"/>
      <c r="L247" s="29"/>
      <c r="M247" s="30"/>
      <c r="N247" s="25">
        <f t="shared" si="61"/>
        <v>210</v>
      </c>
      <c r="O247" s="28" t="e">
        <f t="shared" si="62"/>
        <v>#NUM!</v>
      </c>
      <c r="P247" s="28">
        <f t="shared" si="49"/>
        <v>3111.327670841301</v>
      </c>
      <c r="Q247" s="28" t="e">
        <f t="shared" si="50"/>
        <v>#NUM!</v>
      </c>
      <c r="R247" s="27" t="e">
        <f t="shared" si="51"/>
        <v>#NUM!</v>
      </c>
      <c r="S247" s="28" t="e">
        <f t="shared" si="52"/>
        <v>#NUM!</v>
      </c>
    </row>
    <row r="248" spans="1:19" ht="13.5">
      <c r="A248" s="55"/>
      <c r="B248" s="60">
        <f t="shared" si="53"/>
        <v>211</v>
      </c>
      <c r="C248" s="61">
        <f t="shared" si="54"/>
        <v>46569</v>
      </c>
      <c r="D248" s="63">
        <f t="shared" si="58"/>
        <v>-98900.46949913246</v>
      </c>
      <c r="E248" s="63">
        <f t="shared" si="59"/>
        <v>3111.327670841301</v>
      </c>
      <c r="F248" s="24">
        <f t="shared" si="48"/>
        <v>0</v>
      </c>
      <c r="G248" s="63">
        <f t="shared" si="55"/>
        <v>3111.327670841301</v>
      </c>
      <c r="H248" s="63">
        <f t="shared" si="56"/>
        <v>3502.8086959420334</v>
      </c>
      <c r="I248" s="63">
        <f t="shared" si="60"/>
        <v>-391.48102510073267</v>
      </c>
      <c r="J248" s="63">
        <f t="shared" si="57"/>
        <v>-102403.2781950745</v>
      </c>
      <c r="K248" s="55"/>
      <c r="L248" s="29"/>
      <c r="M248" s="30"/>
      <c r="N248" s="25">
        <f t="shared" si="61"/>
        <v>211</v>
      </c>
      <c r="O248" s="28" t="e">
        <f t="shared" si="62"/>
        <v>#NUM!</v>
      </c>
      <c r="P248" s="28">
        <f t="shared" si="49"/>
        <v>3111.327670841301</v>
      </c>
      <c r="Q248" s="28" t="e">
        <f t="shared" si="50"/>
        <v>#NUM!</v>
      </c>
      <c r="R248" s="27" t="e">
        <f t="shared" si="51"/>
        <v>#NUM!</v>
      </c>
      <c r="S248" s="28" t="e">
        <f t="shared" si="52"/>
        <v>#NUM!</v>
      </c>
    </row>
    <row r="249" spans="1:19" ht="13.5">
      <c r="A249" s="55"/>
      <c r="B249" s="60">
        <f t="shared" si="53"/>
        <v>212</v>
      </c>
      <c r="C249" s="61">
        <f t="shared" si="54"/>
        <v>46600</v>
      </c>
      <c r="D249" s="63">
        <f t="shared" si="58"/>
        <v>-102403.2781950745</v>
      </c>
      <c r="E249" s="63">
        <f t="shared" si="59"/>
        <v>3111.327670841301</v>
      </c>
      <c r="F249" s="24">
        <f t="shared" si="48"/>
        <v>0</v>
      </c>
      <c r="G249" s="63">
        <f t="shared" si="55"/>
        <v>3111.327670841301</v>
      </c>
      <c r="H249" s="63">
        <f t="shared" si="56"/>
        <v>3516.673980363471</v>
      </c>
      <c r="I249" s="63">
        <f t="shared" si="60"/>
        <v>-405.34630952216986</v>
      </c>
      <c r="J249" s="63">
        <f t="shared" si="57"/>
        <v>-105919.95217543797</v>
      </c>
      <c r="K249" s="55"/>
      <c r="L249" s="29"/>
      <c r="M249" s="30"/>
      <c r="N249" s="25">
        <f t="shared" si="61"/>
        <v>212</v>
      </c>
      <c r="O249" s="28" t="e">
        <f t="shared" si="62"/>
        <v>#NUM!</v>
      </c>
      <c r="P249" s="28">
        <f t="shared" si="49"/>
        <v>3111.327670841301</v>
      </c>
      <c r="Q249" s="28" t="e">
        <f t="shared" si="50"/>
        <v>#NUM!</v>
      </c>
      <c r="R249" s="27" t="e">
        <f t="shared" si="51"/>
        <v>#NUM!</v>
      </c>
      <c r="S249" s="28" t="e">
        <f t="shared" si="52"/>
        <v>#NUM!</v>
      </c>
    </row>
    <row r="250" spans="1:19" ht="13.5">
      <c r="A250" s="55"/>
      <c r="B250" s="60">
        <f t="shared" si="53"/>
        <v>213</v>
      </c>
      <c r="C250" s="61">
        <f t="shared" si="54"/>
        <v>46631</v>
      </c>
      <c r="D250" s="63">
        <f t="shared" si="58"/>
        <v>-105919.95217543797</v>
      </c>
      <c r="E250" s="63">
        <f t="shared" si="59"/>
        <v>3111.327670841301</v>
      </c>
      <c r="F250" s="24">
        <f t="shared" si="48"/>
        <v>0</v>
      </c>
      <c r="G250" s="63">
        <f t="shared" si="55"/>
        <v>3111.327670841301</v>
      </c>
      <c r="H250" s="63">
        <f t="shared" si="56"/>
        <v>3530.5941482024095</v>
      </c>
      <c r="I250" s="63">
        <f t="shared" si="60"/>
        <v>-419.2664773611086</v>
      </c>
      <c r="J250" s="63">
        <f t="shared" si="57"/>
        <v>-109450.54632364037</v>
      </c>
      <c r="K250" s="55"/>
      <c r="L250" s="29"/>
      <c r="M250" s="30"/>
      <c r="N250" s="25">
        <f t="shared" si="61"/>
        <v>213</v>
      </c>
      <c r="O250" s="28" t="e">
        <f t="shared" si="62"/>
        <v>#NUM!</v>
      </c>
      <c r="P250" s="28">
        <f t="shared" si="49"/>
        <v>3111.327670841301</v>
      </c>
      <c r="Q250" s="28" t="e">
        <f t="shared" si="50"/>
        <v>#NUM!</v>
      </c>
      <c r="R250" s="27" t="e">
        <f t="shared" si="51"/>
        <v>#NUM!</v>
      </c>
      <c r="S250" s="28" t="e">
        <f t="shared" si="52"/>
        <v>#NUM!</v>
      </c>
    </row>
    <row r="251" spans="1:19" ht="13.5">
      <c r="A251" s="55"/>
      <c r="B251" s="60">
        <f t="shared" si="53"/>
        <v>214</v>
      </c>
      <c r="C251" s="61">
        <f t="shared" si="54"/>
        <v>46661</v>
      </c>
      <c r="D251" s="63">
        <f t="shared" si="58"/>
        <v>-109450.54632364037</v>
      </c>
      <c r="E251" s="63">
        <f t="shared" si="59"/>
        <v>3111.327670841301</v>
      </c>
      <c r="F251" s="24">
        <f t="shared" si="48"/>
        <v>0</v>
      </c>
      <c r="G251" s="63">
        <f t="shared" si="55"/>
        <v>3111.327670841301</v>
      </c>
      <c r="H251" s="63">
        <f t="shared" si="56"/>
        <v>3544.569416705711</v>
      </c>
      <c r="I251" s="63">
        <f t="shared" si="60"/>
        <v>-433.2417458644098</v>
      </c>
      <c r="J251" s="63">
        <f t="shared" si="57"/>
        <v>-112995.11574034608</v>
      </c>
      <c r="K251" s="55"/>
      <c r="L251" s="29"/>
      <c r="M251" s="30"/>
      <c r="N251" s="25">
        <f t="shared" si="61"/>
        <v>214</v>
      </c>
      <c r="O251" s="28" t="e">
        <f t="shared" si="62"/>
        <v>#NUM!</v>
      </c>
      <c r="P251" s="28">
        <f t="shared" si="49"/>
        <v>3111.327670841301</v>
      </c>
      <c r="Q251" s="28" t="e">
        <f t="shared" si="50"/>
        <v>#NUM!</v>
      </c>
      <c r="R251" s="27" t="e">
        <f t="shared" si="51"/>
        <v>#NUM!</v>
      </c>
      <c r="S251" s="28" t="e">
        <f t="shared" si="52"/>
        <v>#NUM!</v>
      </c>
    </row>
    <row r="252" spans="1:19" ht="13.5">
      <c r="A252" s="55"/>
      <c r="B252" s="60">
        <f t="shared" si="53"/>
        <v>215</v>
      </c>
      <c r="C252" s="61">
        <f t="shared" si="54"/>
        <v>46692</v>
      </c>
      <c r="D252" s="63">
        <f t="shared" si="58"/>
        <v>-112995.11574034608</v>
      </c>
      <c r="E252" s="63">
        <f t="shared" si="59"/>
        <v>3111.327670841301</v>
      </c>
      <c r="F252" s="24">
        <f t="shared" si="48"/>
        <v>0</v>
      </c>
      <c r="G252" s="63">
        <f t="shared" si="55"/>
        <v>3111.327670841301</v>
      </c>
      <c r="H252" s="63">
        <f t="shared" si="56"/>
        <v>3558.6000039801706</v>
      </c>
      <c r="I252" s="63">
        <f t="shared" si="60"/>
        <v>-447.2723331388699</v>
      </c>
      <c r="J252" s="63">
        <f t="shared" si="57"/>
        <v>-116553.71574432625</v>
      </c>
      <c r="K252" s="55"/>
      <c r="L252" s="29"/>
      <c r="M252" s="30"/>
      <c r="N252" s="25">
        <f t="shared" si="61"/>
        <v>215</v>
      </c>
      <c r="O252" s="28" t="e">
        <f t="shared" si="62"/>
        <v>#NUM!</v>
      </c>
      <c r="P252" s="28">
        <f t="shared" si="49"/>
        <v>3111.327670841301</v>
      </c>
      <c r="Q252" s="28" t="e">
        <f t="shared" si="50"/>
        <v>#NUM!</v>
      </c>
      <c r="R252" s="27" t="e">
        <f t="shared" si="51"/>
        <v>#NUM!</v>
      </c>
      <c r="S252" s="28" t="e">
        <f t="shared" si="52"/>
        <v>#NUM!</v>
      </c>
    </row>
    <row r="253" spans="1:19" ht="13.5">
      <c r="A253" s="55"/>
      <c r="B253" s="60">
        <f t="shared" si="53"/>
        <v>216</v>
      </c>
      <c r="C253" s="61">
        <f t="shared" si="54"/>
        <v>46722</v>
      </c>
      <c r="D253" s="63">
        <f t="shared" si="58"/>
        <v>-116553.71574432625</v>
      </c>
      <c r="E253" s="63">
        <f t="shared" si="59"/>
        <v>3111.327670841301</v>
      </c>
      <c r="F253" s="24">
        <f t="shared" si="48"/>
        <v>0</v>
      </c>
      <c r="G253" s="63">
        <f t="shared" si="55"/>
        <v>3111.327670841301</v>
      </c>
      <c r="H253" s="63">
        <f t="shared" si="56"/>
        <v>3572.6861289959256</v>
      </c>
      <c r="I253" s="63">
        <f t="shared" si="60"/>
        <v>-461.35845815462477</v>
      </c>
      <c r="J253" s="63">
        <f t="shared" si="57"/>
        <v>-120126.40187332217</v>
      </c>
      <c r="K253" s="55"/>
      <c r="L253" s="29"/>
      <c r="M253" s="30"/>
      <c r="N253" s="25">
        <f t="shared" si="61"/>
        <v>216</v>
      </c>
      <c r="O253" s="28" t="e">
        <f t="shared" si="62"/>
        <v>#NUM!</v>
      </c>
      <c r="P253" s="28">
        <f t="shared" si="49"/>
        <v>3111.327670841301</v>
      </c>
      <c r="Q253" s="28" t="e">
        <f t="shared" si="50"/>
        <v>#NUM!</v>
      </c>
      <c r="R253" s="27" t="e">
        <f t="shared" si="51"/>
        <v>#NUM!</v>
      </c>
      <c r="S253" s="28" t="e">
        <f t="shared" si="52"/>
        <v>#NUM!</v>
      </c>
    </row>
    <row r="254" spans="1:19" ht="13.5">
      <c r="A254" s="55"/>
      <c r="B254" s="60">
        <f t="shared" si="53"/>
        <v>217</v>
      </c>
      <c r="C254" s="61">
        <f t="shared" si="54"/>
        <v>46753</v>
      </c>
      <c r="D254" s="63">
        <f t="shared" si="58"/>
        <v>-120126.40187332217</v>
      </c>
      <c r="E254" s="63">
        <f t="shared" si="59"/>
        <v>3111.327670841301</v>
      </c>
      <c r="F254" s="24">
        <f t="shared" si="48"/>
        <v>0</v>
      </c>
      <c r="G254" s="63">
        <f t="shared" si="55"/>
        <v>3111.327670841301</v>
      </c>
      <c r="H254" s="63">
        <f t="shared" si="56"/>
        <v>3586.828011589868</v>
      </c>
      <c r="I254" s="63">
        <f t="shared" si="60"/>
        <v>-475.50034074856694</v>
      </c>
      <c r="J254" s="63">
        <f t="shared" si="57"/>
        <v>-123713.22988491204</v>
      </c>
      <c r="K254" s="55"/>
      <c r="L254" s="29"/>
      <c r="M254" s="30"/>
      <c r="N254" s="25">
        <f t="shared" si="61"/>
        <v>217</v>
      </c>
      <c r="O254" s="28" t="e">
        <f t="shared" si="62"/>
        <v>#NUM!</v>
      </c>
      <c r="P254" s="28">
        <f t="shared" si="49"/>
        <v>3111.327670841301</v>
      </c>
      <c r="Q254" s="28" t="e">
        <f t="shared" si="50"/>
        <v>#NUM!</v>
      </c>
      <c r="R254" s="27" t="e">
        <f t="shared" si="51"/>
        <v>#NUM!</v>
      </c>
      <c r="S254" s="28" t="e">
        <f t="shared" si="52"/>
        <v>#NUM!</v>
      </c>
    </row>
    <row r="255" spans="1:19" ht="13.5">
      <c r="A255" s="55"/>
      <c r="B255" s="60">
        <f t="shared" si="53"/>
        <v>218</v>
      </c>
      <c r="C255" s="61">
        <f t="shared" si="54"/>
        <v>46784</v>
      </c>
      <c r="D255" s="63">
        <f t="shared" si="58"/>
        <v>-123713.22988491204</v>
      </c>
      <c r="E255" s="63">
        <f t="shared" si="59"/>
        <v>3111.327670841301</v>
      </c>
      <c r="F255" s="24">
        <f t="shared" si="48"/>
        <v>0</v>
      </c>
      <c r="G255" s="63">
        <f t="shared" si="55"/>
        <v>3111.327670841301</v>
      </c>
      <c r="H255" s="63">
        <f t="shared" si="56"/>
        <v>3601.0258724690775</v>
      </c>
      <c r="I255" s="63">
        <f t="shared" si="60"/>
        <v>-489.6982016277768</v>
      </c>
      <c r="J255" s="63">
        <f t="shared" si="57"/>
        <v>-127314.25575738112</v>
      </c>
      <c r="K255" s="55"/>
      <c r="L255" s="29"/>
      <c r="M255" s="30"/>
      <c r="N255" s="25">
        <f t="shared" si="61"/>
        <v>218</v>
      </c>
      <c r="O255" s="28" t="e">
        <f t="shared" si="62"/>
        <v>#NUM!</v>
      </c>
      <c r="P255" s="28">
        <f t="shared" si="49"/>
        <v>3111.327670841301</v>
      </c>
      <c r="Q255" s="28" t="e">
        <f t="shared" si="50"/>
        <v>#NUM!</v>
      </c>
      <c r="R255" s="27" t="e">
        <f t="shared" si="51"/>
        <v>#NUM!</v>
      </c>
      <c r="S255" s="28" t="e">
        <f t="shared" si="52"/>
        <v>#NUM!</v>
      </c>
    </row>
    <row r="256" spans="1:19" ht="13.5">
      <c r="A256" s="55"/>
      <c r="B256" s="60">
        <f t="shared" si="53"/>
        <v>219</v>
      </c>
      <c r="C256" s="61">
        <f t="shared" si="54"/>
        <v>46813</v>
      </c>
      <c r="D256" s="63">
        <f t="shared" si="58"/>
        <v>-127314.25575738112</v>
      </c>
      <c r="E256" s="63">
        <f t="shared" si="59"/>
        <v>3111.327670841301</v>
      </c>
      <c r="F256" s="24">
        <f t="shared" si="48"/>
        <v>0</v>
      </c>
      <c r="G256" s="63">
        <f t="shared" si="55"/>
        <v>3111.327670841301</v>
      </c>
      <c r="H256" s="63">
        <f t="shared" si="56"/>
        <v>3615.2799332142677</v>
      </c>
      <c r="I256" s="63">
        <f t="shared" si="60"/>
        <v>-503.95226237296697</v>
      </c>
      <c r="J256" s="63">
        <f t="shared" si="57"/>
        <v>-130929.5356905954</v>
      </c>
      <c r="K256" s="55"/>
      <c r="L256" s="29"/>
      <c r="M256" s="30"/>
      <c r="N256" s="25">
        <f t="shared" si="61"/>
        <v>219</v>
      </c>
      <c r="O256" s="28" t="e">
        <f t="shared" si="62"/>
        <v>#NUM!</v>
      </c>
      <c r="P256" s="28">
        <f t="shared" si="49"/>
        <v>3111.327670841301</v>
      </c>
      <c r="Q256" s="28" t="e">
        <f t="shared" si="50"/>
        <v>#NUM!</v>
      </c>
      <c r="R256" s="27" t="e">
        <f t="shared" si="51"/>
        <v>#NUM!</v>
      </c>
      <c r="S256" s="28" t="e">
        <f t="shared" si="52"/>
        <v>#NUM!</v>
      </c>
    </row>
    <row r="257" spans="1:19" ht="13.5">
      <c r="A257" s="55"/>
      <c r="B257" s="60">
        <f t="shared" si="53"/>
        <v>220</v>
      </c>
      <c r="C257" s="61">
        <f t="shared" si="54"/>
        <v>46844</v>
      </c>
      <c r="D257" s="63">
        <f t="shared" si="58"/>
        <v>-130929.5356905954</v>
      </c>
      <c r="E257" s="63">
        <f t="shared" si="59"/>
        <v>3111.327670841301</v>
      </c>
      <c r="F257" s="24">
        <f t="shared" si="48"/>
        <v>0</v>
      </c>
      <c r="G257" s="63">
        <f t="shared" si="55"/>
        <v>3111.327670841301</v>
      </c>
      <c r="H257" s="63">
        <f t="shared" si="56"/>
        <v>3629.590416283241</v>
      </c>
      <c r="I257" s="63">
        <f t="shared" si="60"/>
        <v>-518.2627454419402</v>
      </c>
      <c r="J257" s="63">
        <f t="shared" si="57"/>
        <v>-134559.12610687863</v>
      </c>
      <c r="K257" s="55"/>
      <c r="L257" s="29"/>
      <c r="M257" s="30"/>
      <c r="N257" s="25">
        <f t="shared" si="61"/>
        <v>220</v>
      </c>
      <c r="O257" s="28" t="e">
        <f t="shared" si="62"/>
        <v>#NUM!</v>
      </c>
      <c r="P257" s="28">
        <f t="shared" si="49"/>
        <v>3111.327670841301</v>
      </c>
      <c r="Q257" s="28" t="e">
        <f t="shared" si="50"/>
        <v>#NUM!</v>
      </c>
      <c r="R257" s="27" t="e">
        <f t="shared" si="51"/>
        <v>#NUM!</v>
      </c>
      <c r="S257" s="28" t="e">
        <f t="shared" si="52"/>
        <v>#NUM!</v>
      </c>
    </row>
    <row r="258" spans="1:19" ht="13.5">
      <c r="A258" s="55"/>
      <c r="B258" s="60">
        <f t="shared" si="53"/>
        <v>221</v>
      </c>
      <c r="C258" s="61">
        <f t="shared" si="54"/>
        <v>46874</v>
      </c>
      <c r="D258" s="63">
        <f t="shared" si="58"/>
        <v>-134559.12610687863</v>
      </c>
      <c r="E258" s="63">
        <f t="shared" si="59"/>
        <v>3111.327670841301</v>
      </c>
      <c r="F258" s="24">
        <f t="shared" si="48"/>
        <v>0</v>
      </c>
      <c r="G258" s="63">
        <f t="shared" si="55"/>
        <v>3111.327670841301</v>
      </c>
      <c r="H258" s="63">
        <f t="shared" si="56"/>
        <v>3643.957545014362</v>
      </c>
      <c r="I258" s="63">
        <f t="shared" si="60"/>
        <v>-532.6298741730612</v>
      </c>
      <c r="J258" s="63">
        <f t="shared" si="57"/>
        <v>-138203.083651893</v>
      </c>
      <c r="K258" s="55"/>
      <c r="L258" s="29"/>
      <c r="M258" s="30"/>
      <c r="N258" s="25">
        <f t="shared" si="61"/>
        <v>221</v>
      </c>
      <c r="O258" s="28" t="e">
        <f t="shared" si="62"/>
        <v>#NUM!</v>
      </c>
      <c r="P258" s="28">
        <f t="shared" si="49"/>
        <v>3111.327670841301</v>
      </c>
      <c r="Q258" s="28" t="e">
        <f t="shared" si="50"/>
        <v>#NUM!</v>
      </c>
      <c r="R258" s="27" t="e">
        <f t="shared" si="51"/>
        <v>#NUM!</v>
      </c>
      <c r="S258" s="28" t="e">
        <f t="shared" si="52"/>
        <v>#NUM!</v>
      </c>
    </row>
    <row r="259" spans="1:19" ht="13.5">
      <c r="A259" s="55"/>
      <c r="B259" s="60">
        <f t="shared" si="53"/>
        <v>222</v>
      </c>
      <c r="C259" s="61">
        <f t="shared" si="54"/>
        <v>46905</v>
      </c>
      <c r="D259" s="63">
        <f t="shared" si="58"/>
        <v>-138203.083651893</v>
      </c>
      <c r="E259" s="63">
        <f t="shared" si="59"/>
        <v>3111.327670841301</v>
      </c>
      <c r="F259" s="24">
        <f t="shared" si="48"/>
        <v>0</v>
      </c>
      <c r="G259" s="63">
        <f t="shared" si="55"/>
        <v>3111.327670841301</v>
      </c>
      <c r="H259" s="63">
        <f t="shared" si="56"/>
        <v>3658.381543630044</v>
      </c>
      <c r="I259" s="63">
        <f t="shared" si="60"/>
        <v>-547.0538727887431</v>
      </c>
      <c r="J259" s="63">
        <f t="shared" si="57"/>
        <v>-141861.46519552302</v>
      </c>
      <c r="K259" s="55"/>
      <c r="L259" s="29"/>
      <c r="M259" s="30"/>
      <c r="N259" s="25">
        <f t="shared" si="61"/>
        <v>222</v>
      </c>
      <c r="O259" s="28" t="e">
        <f t="shared" si="62"/>
        <v>#NUM!</v>
      </c>
      <c r="P259" s="28">
        <f t="shared" si="49"/>
        <v>3111.327670841301</v>
      </c>
      <c r="Q259" s="28" t="e">
        <f t="shared" si="50"/>
        <v>#NUM!</v>
      </c>
      <c r="R259" s="27" t="e">
        <f t="shared" si="51"/>
        <v>#NUM!</v>
      </c>
      <c r="S259" s="28" t="e">
        <f t="shared" si="52"/>
        <v>#NUM!</v>
      </c>
    </row>
    <row r="260" spans="1:19" ht="13.5">
      <c r="A260" s="55"/>
      <c r="B260" s="60">
        <f t="shared" si="53"/>
        <v>223</v>
      </c>
      <c r="C260" s="61">
        <f t="shared" si="54"/>
        <v>46935</v>
      </c>
      <c r="D260" s="63">
        <f t="shared" si="58"/>
        <v>-141861.46519552302</v>
      </c>
      <c r="E260" s="63">
        <f t="shared" si="59"/>
        <v>3111.327670841301</v>
      </c>
      <c r="F260" s="24">
        <f t="shared" si="48"/>
        <v>0</v>
      </c>
      <c r="G260" s="63">
        <f t="shared" si="55"/>
        <v>3111.327670841301</v>
      </c>
      <c r="H260" s="63">
        <f t="shared" si="56"/>
        <v>3672.8626372402464</v>
      </c>
      <c r="I260" s="63">
        <f t="shared" si="60"/>
        <v>-561.5349663989454</v>
      </c>
      <c r="J260" s="63">
        <f t="shared" si="57"/>
        <v>-145534.32783276326</v>
      </c>
      <c r="K260" s="55"/>
      <c r="L260" s="29"/>
      <c r="M260" s="30"/>
      <c r="N260" s="25">
        <f t="shared" si="61"/>
        <v>223</v>
      </c>
      <c r="O260" s="28" t="e">
        <f t="shared" si="62"/>
        <v>#NUM!</v>
      </c>
      <c r="P260" s="28">
        <f t="shared" si="49"/>
        <v>3111.327670841301</v>
      </c>
      <c r="Q260" s="28" t="e">
        <f t="shared" si="50"/>
        <v>#NUM!</v>
      </c>
      <c r="R260" s="27" t="e">
        <f t="shared" si="51"/>
        <v>#NUM!</v>
      </c>
      <c r="S260" s="28" t="e">
        <f t="shared" si="52"/>
        <v>#NUM!</v>
      </c>
    </row>
    <row r="261" spans="1:19" ht="13.5">
      <c r="A261" s="55"/>
      <c r="B261" s="60">
        <f t="shared" si="53"/>
        <v>224</v>
      </c>
      <c r="C261" s="61">
        <f t="shared" si="54"/>
        <v>46966</v>
      </c>
      <c r="D261" s="63">
        <f t="shared" si="58"/>
        <v>-145534.32783276326</v>
      </c>
      <c r="E261" s="63">
        <f t="shared" si="59"/>
        <v>3111.327670841301</v>
      </c>
      <c r="F261" s="24">
        <f t="shared" si="48"/>
        <v>0</v>
      </c>
      <c r="G261" s="63">
        <f t="shared" si="55"/>
        <v>3111.327670841301</v>
      </c>
      <c r="H261" s="63">
        <f t="shared" si="56"/>
        <v>3687.401051845989</v>
      </c>
      <c r="I261" s="63">
        <f t="shared" si="60"/>
        <v>-576.0733810046879</v>
      </c>
      <c r="J261" s="63">
        <f t="shared" si="57"/>
        <v>-149221.72888460924</v>
      </c>
      <c r="K261" s="55"/>
      <c r="L261" s="29"/>
      <c r="M261" s="30"/>
      <c r="N261" s="25">
        <f t="shared" si="61"/>
        <v>224</v>
      </c>
      <c r="O261" s="28" t="e">
        <f t="shared" si="62"/>
        <v>#NUM!</v>
      </c>
      <c r="P261" s="28">
        <f t="shared" si="49"/>
        <v>3111.327670841301</v>
      </c>
      <c r="Q261" s="28" t="e">
        <f t="shared" si="50"/>
        <v>#NUM!</v>
      </c>
      <c r="R261" s="27" t="e">
        <f t="shared" si="51"/>
        <v>#NUM!</v>
      </c>
      <c r="S261" s="28" t="e">
        <f t="shared" si="52"/>
        <v>#NUM!</v>
      </c>
    </row>
    <row r="262" spans="1:19" ht="13.5">
      <c r="A262" s="55"/>
      <c r="B262" s="60">
        <f t="shared" si="53"/>
        <v>225</v>
      </c>
      <c r="C262" s="61">
        <f t="shared" si="54"/>
        <v>46997</v>
      </c>
      <c r="D262" s="63">
        <f t="shared" si="58"/>
        <v>-149221.72888460924</v>
      </c>
      <c r="E262" s="63">
        <f t="shared" si="59"/>
        <v>3111.327670841301</v>
      </c>
      <c r="F262" s="24">
        <f t="shared" si="48"/>
        <v>0</v>
      </c>
      <c r="G262" s="63">
        <f t="shared" si="55"/>
        <v>3111.327670841301</v>
      </c>
      <c r="H262" s="63">
        <f t="shared" si="56"/>
        <v>3701.997014342879</v>
      </c>
      <c r="I262" s="63">
        <f t="shared" si="60"/>
        <v>-590.6693435015783</v>
      </c>
      <c r="J262" s="63">
        <f t="shared" si="57"/>
        <v>-152923.7258989521</v>
      </c>
      <c r="K262" s="55"/>
      <c r="L262" s="29"/>
      <c r="M262" s="30"/>
      <c r="N262" s="25">
        <f t="shared" si="61"/>
        <v>225</v>
      </c>
      <c r="O262" s="28" t="e">
        <f t="shared" si="62"/>
        <v>#NUM!</v>
      </c>
      <c r="P262" s="28">
        <f t="shared" si="49"/>
        <v>3111.327670841301</v>
      </c>
      <c r="Q262" s="28" t="e">
        <f t="shared" si="50"/>
        <v>#NUM!</v>
      </c>
      <c r="R262" s="27" t="e">
        <f t="shared" si="51"/>
        <v>#NUM!</v>
      </c>
      <c r="S262" s="28" t="e">
        <f t="shared" si="52"/>
        <v>#NUM!</v>
      </c>
    </row>
    <row r="263" spans="1:19" ht="13.5">
      <c r="A263" s="55"/>
      <c r="B263" s="60">
        <f t="shared" si="53"/>
        <v>226</v>
      </c>
      <c r="C263" s="61">
        <f t="shared" si="54"/>
        <v>47027</v>
      </c>
      <c r="D263" s="63">
        <f t="shared" si="58"/>
        <v>-152923.7258989521</v>
      </c>
      <c r="E263" s="63">
        <f t="shared" si="59"/>
        <v>3111.327670841301</v>
      </c>
      <c r="F263" s="24">
        <f t="shared" si="48"/>
        <v>0</v>
      </c>
      <c r="G263" s="63">
        <f t="shared" si="55"/>
        <v>3111.327670841301</v>
      </c>
      <c r="H263" s="63">
        <f t="shared" si="56"/>
        <v>3716.650752524653</v>
      </c>
      <c r="I263" s="63">
        <f t="shared" si="60"/>
        <v>-605.3230816833521</v>
      </c>
      <c r="J263" s="63">
        <f t="shared" si="57"/>
        <v>-156640.37665147675</v>
      </c>
      <c r="K263" s="55"/>
      <c r="L263" s="29"/>
      <c r="M263" s="30"/>
      <c r="N263" s="25">
        <f t="shared" si="61"/>
        <v>226</v>
      </c>
      <c r="O263" s="28" t="e">
        <f t="shared" si="62"/>
        <v>#NUM!</v>
      </c>
      <c r="P263" s="28">
        <f t="shared" si="49"/>
        <v>3111.327670841301</v>
      </c>
      <c r="Q263" s="28" t="e">
        <f t="shared" si="50"/>
        <v>#NUM!</v>
      </c>
      <c r="R263" s="27" t="e">
        <f t="shared" si="51"/>
        <v>#NUM!</v>
      </c>
      <c r="S263" s="28" t="e">
        <f t="shared" si="52"/>
        <v>#NUM!</v>
      </c>
    </row>
    <row r="264" spans="1:19" ht="13.5">
      <c r="A264" s="55"/>
      <c r="B264" s="60">
        <f t="shared" si="53"/>
        <v>227</v>
      </c>
      <c r="C264" s="61">
        <f t="shared" si="54"/>
        <v>47058</v>
      </c>
      <c r="D264" s="63">
        <f t="shared" si="58"/>
        <v>-156640.37665147675</v>
      </c>
      <c r="E264" s="63">
        <f t="shared" si="59"/>
        <v>3111.327670841301</v>
      </c>
      <c r="F264" s="24">
        <f t="shared" si="48"/>
        <v>0</v>
      </c>
      <c r="G264" s="63">
        <f t="shared" si="55"/>
        <v>3111.327670841301</v>
      </c>
      <c r="H264" s="63">
        <f t="shared" si="56"/>
        <v>3731.3624950867297</v>
      </c>
      <c r="I264" s="63">
        <f t="shared" si="60"/>
        <v>-620.0348242454288</v>
      </c>
      <c r="J264" s="63">
        <f t="shared" si="57"/>
        <v>-160371.7391465635</v>
      </c>
      <c r="K264" s="55"/>
      <c r="L264" s="29"/>
      <c r="M264" s="30"/>
      <c r="N264" s="25">
        <f t="shared" si="61"/>
        <v>227</v>
      </c>
      <c r="O264" s="28" t="e">
        <f t="shared" si="62"/>
        <v>#NUM!</v>
      </c>
      <c r="P264" s="28">
        <f t="shared" si="49"/>
        <v>3111.327670841301</v>
      </c>
      <c r="Q264" s="28" t="e">
        <f t="shared" si="50"/>
        <v>#NUM!</v>
      </c>
      <c r="R264" s="27" t="e">
        <f t="shared" si="51"/>
        <v>#NUM!</v>
      </c>
      <c r="S264" s="28" t="e">
        <f t="shared" si="52"/>
        <v>#NUM!</v>
      </c>
    </row>
    <row r="265" spans="1:19" ht="13.5">
      <c r="A265" s="55"/>
      <c r="B265" s="60">
        <f t="shared" si="53"/>
        <v>228</v>
      </c>
      <c r="C265" s="61">
        <f t="shared" si="54"/>
        <v>47088</v>
      </c>
      <c r="D265" s="63">
        <f t="shared" si="58"/>
        <v>-160371.7391465635</v>
      </c>
      <c r="E265" s="63">
        <f t="shared" si="59"/>
        <v>3111.327670841301</v>
      </c>
      <c r="F265" s="24">
        <f t="shared" si="48"/>
        <v>0</v>
      </c>
      <c r="G265" s="63">
        <f t="shared" si="55"/>
        <v>3111.327670841301</v>
      </c>
      <c r="H265" s="63">
        <f t="shared" si="56"/>
        <v>3746.1324716297813</v>
      </c>
      <c r="I265" s="63">
        <f t="shared" si="60"/>
        <v>-634.8048007884805</v>
      </c>
      <c r="J265" s="63">
        <f t="shared" si="57"/>
        <v>-164117.87161819325</v>
      </c>
      <c r="K265" s="55"/>
      <c r="L265" s="29"/>
      <c r="M265" s="30"/>
      <c r="N265" s="25">
        <f t="shared" si="61"/>
        <v>228</v>
      </c>
      <c r="O265" s="28" t="e">
        <f t="shared" si="62"/>
        <v>#NUM!</v>
      </c>
      <c r="P265" s="28">
        <f t="shared" si="49"/>
        <v>3111.327670841301</v>
      </c>
      <c r="Q265" s="28" t="e">
        <f t="shared" si="50"/>
        <v>#NUM!</v>
      </c>
      <c r="R265" s="27" t="e">
        <f t="shared" si="51"/>
        <v>#NUM!</v>
      </c>
      <c r="S265" s="28" t="e">
        <f t="shared" si="52"/>
        <v>#NUM!</v>
      </c>
    </row>
    <row r="266" spans="1:19" ht="13.5">
      <c r="A266" s="55"/>
      <c r="B266" s="60">
        <f t="shared" si="53"/>
        <v>229</v>
      </c>
      <c r="C266" s="61">
        <f t="shared" si="54"/>
        <v>47119</v>
      </c>
      <c r="D266" s="63">
        <f t="shared" si="58"/>
        <v>-164117.87161819325</v>
      </c>
      <c r="E266" s="63">
        <f t="shared" si="59"/>
        <v>3111.327670841301</v>
      </c>
      <c r="F266" s="24">
        <f t="shared" si="48"/>
        <v>0</v>
      </c>
      <c r="G266" s="63">
        <f t="shared" si="55"/>
        <v>3111.327670841301</v>
      </c>
      <c r="H266" s="63">
        <f t="shared" si="56"/>
        <v>3760.960912663316</v>
      </c>
      <c r="I266" s="63">
        <f t="shared" si="60"/>
        <v>-649.633241822015</v>
      </c>
      <c r="J266" s="63">
        <f t="shared" si="57"/>
        <v>-167878.83253085657</v>
      </c>
      <c r="K266" s="55"/>
      <c r="L266" s="29"/>
      <c r="M266" s="30"/>
      <c r="N266" s="25">
        <f t="shared" si="61"/>
        <v>229</v>
      </c>
      <c r="O266" s="28" t="e">
        <f t="shared" si="62"/>
        <v>#NUM!</v>
      </c>
      <c r="P266" s="28">
        <f t="shared" si="49"/>
        <v>3111.327670841301</v>
      </c>
      <c r="Q266" s="28" t="e">
        <f t="shared" si="50"/>
        <v>#NUM!</v>
      </c>
      <c r="R266" s="27" t="e">
        <f t="shared" si="51"/>
        <v>#NUM!</v>
      </c>
      <c r="S266" s="28" t="e">
        <f t="shared" si="52"/>
        <v>#NUM!</v>
      </c>
    </row>
    <row r="267" spans="1:19" ht="13.5">
      <c r="A267" s="55"/>
      <c r="B267" s="60">
        <f t="shared" si="53"/>
        <v>230</v>
      </c>
      <c r="C267" s="61">
        <f t="shared" si="54"/>
        <v>47150</v>
      </c>
      <c r="D267" s="63">
        <f t="shared" si="58"/>
        <v>-167878.83253085657</v>
      </c>
      <c r="E267" s="63">
        <f t="shared" si="59"/>
        <v>3111.327670841301</v>
      </c>
      <c r="F267" s="24">
        <f t="shared" si="48"/>
        <v>0</v>
      </c>
      <c r="G267" s="63">
        <f t="shared" si="55"/>
        <v>3111.327670841301</v>
      </c>
      <c r="H267" s="63">
        <f t="shared" si="56"/>
        <v>3775.8480496092748</v>
      </c>
      <c r="I267" s="63">
        <f t="shared" si="60"/>
        <v>-664.520378767974</v>
      </c>
      <c r="J267" s="63">
        <f t="shared" si="57"/>
        <v>-171654.68058046585</v>
      </c>
      <c r="K267" s="55"/>
      <c r="L267" s="29"/>
      <c r="M267" s="30"/>
      <c r="N267" s="25">
        <f t="shared" si="61"/>
        <v>230</v>
      </c>
      <c r="O267" s="28" t="e">
        <f t="shared" si="62"/>
        <v>#NUM!</v>
      </c>
      <c r="P267" s="28">
        <f t="shared" si="49"/>
        <v>3111.327670841301</v>
      </c>
      <c r="Q267" s="28" t="e">
        <f t="shared" si="50"/>
        <v>#NUM!</v>
      </c>
      <c r="R267" s="27" t="e">
        <f t="shared" si="51"/>
        <v>#NUM!</v>
      </c>
      <c r="S267" s="28" t="e">
        <f t="shared" si="52"/>
        <v>#NUM!</v>
      </c>
    </row>
    <row r="268" spans="1:19" ht="13.5">
      <c r="A268" s="55"/>
      <c r="B268" s="60">
        <f t="shared" si="53"/>
        <v>231</v>
      </c>
      <c r="C268" s="61">
        <f t="shared" si="54"/>
        <v>47178</v>
      </c>
      <c r="D268" s="63">
        <f t="shared" si="58"/>
        <v>-171654.68058046585</v>
      </c>
      <c r="E268" s="63">
        <f t="shared" si="59"/>
        <v>3111.327670841301</v>
      </c>
      <c r="F268" s="24">
        <f t="shared" si="48"/>
        <v>0</v>
      </c>
      <c r="G268" s="63">
        <f t="shared" si="55"/>
        <v>3111.327670841301</v>
      </c>
      <c r="H268" s="63">
        <f t="shared" si="56"/>
        <v>3790.7941148056448</v>
      </c>
      <c r="I268" s="63">
        <f t="shared" si="60"/>
        <v>-679.466443964344</v>
      </c>
      <c r="J268" s="63">
        <f t="shared" si="57"/>
        <v>-175445.4746952715</v>
      </c>
      <c r="K268" s="55"/>
      <c r="L268" s="29"/>
      <c r="M268" s="30"/>
      <c r="N268" s="25">
        <f t="shared" si="61"/>
        <v>231</v>
      </c>
      <c r="O268" s="28" t="e">
        <f t="shared" si="62"/>
        <v>#NUM!</v>
      </c>
      <c r="P268" s="28">
        <f t="shared" si="49"/>
        <v>3111.327670841301</v>
      </c>
      <c r="Q268" s="28" t="e">
        <f t="shared" si="50"/>
        <v>#NUM!</v>
      </c>
      <c r="R268" s="27" t="e">
        <f t="shared" si="51"/>
        <v>#NUM!</v>
      </c>
      <c r="S268" s="28" t="e">
        <f t="shared" si="52"/>
        <v>#NUM!</v>
      </c>
    </row>
    <row r="269" spans="1:19" ht="13.5">
      <c r="A269" s="55"/>
      <c r="B269" s="60">
        <f t="shared" si="53"/>
        <v>232</v>
      </c>
      <c r="C269" s="61">
        <f t="shared" si="54"/>
        <v>47209</v>
      </c>
      <c r="D269" s="63">
        <f t="shared" si="58"/>
        <v>-175445.4746952715</v>
      </c>
      <c r="E269" s="63">
        <f t="shared" si="59"/>
        <v>3111.327670841301</v>
      </c>
      <c r="F269" s="24">
        <f t="shared" si="48"/>
        <v>0</v>
      </c>
      <c r="G269" s="63">
        <f t="shared" si="55"/>
        <v>3111.327670841301</v>
      </c>
      <c r="H269" s="63">
        <f t="shared" si="56"/>
        <v>3805.799341510084</v>
      </c>
      <c r="I269" s="63">
        <f t="shared" si="60"/>
        <v>-694.4716706687831</v>
      </c>
      <c r="J269" s="63">
        <f t="shared" si="57"/>
        <v>-179251.27403678157</v>
      </c>
      <c r="K269" s="55"/>
      <c r="L269" s="29"/>
      <c r="M269" s="30"/>
      <c r="N269" s="25">
        <f t="shared" si="61"/>
        <v>232</v>
      </c>
      <c r="O269" s="28" t="e">
        <f t="shared" si="62"/>
        <v>#NUM!</v>
      </c>
      <c r="P269" s="28">
        <f t="shared" si="49"/>
        <v>3111.327670841301</v>
      </c>
      <c r="Q269" s="28" t="e">
        <f t="shared" si="50"/>
        <v>#NUM!</v>
      </c>
      <c r="R269" s="27" t="e">
        <f t="shared" si="51"/>
        <v>#NUM!</v>
      </c>
      <c r="S269" s="28" t="e">
        <f t="shared" si="52"/>
        <v>#NUM!</v>
      </c>
    </row>
    <row r="270" spans="1:19" ht="13.5">
      <c r="A270" s="55"/>
      <c r="B270" s="60">
        <f t="shared" si="53"/>
        <v>233</v>
      </c>
      <c r="C270" s="61">
        <f t="shared" si="54"/>
        <v>47239</v>
      </c>
      <c r="D270" s="63">
        <f t="shared" si="58"/>
        <v>-179251.27403678157</v>
      </c>
      <c r="E270" s="63">
        <f t="shared" si="59"/>
        <v>3111.327670841301</v>
      </c>
      <c r="F270" s="24">
        <f t="shared" si="48"/>
        <v>0</v>
      </c>
      <c r="G270" s="63">
        <f t="shared" si="55"/>
        <v>3111.327670841301</v>
      </c>
      <c r="H270" s="63">
        <f t="shared" si="56"/>
        <v>3820.8639639035614</v>
      </c>
      <c r="I270" s="63">
        <f t="shared" si="60"/>
        <v>-709.5362930622604</v>
      </c>
      <c r="J270" s="63">
        <f t="shared" si="57"/>
        <v>-183072.13800068514</v>
      </c>
      <c r="K270" s="55"/>
      <c r="L270" s="29"/>
      <c r="M270" s="30"/>
      <c r="N270" s="25">
        <f t="shared" si="61"/>
        <v>233</v>
      </c>
      <c r="O270" s="28" t="e">
        <f t="shared" si="62"/>
        <v>#NUM!</v>
      </c>
      <c r="P270" s="28">
        <f t="shared" si="49"/>
        <v>3111.327670841301</v>
      </c>
      <c r="Q270" s="28" t="e">
        <f t="shared" si="50"/>
        <v>#NUM!</v>
      </c>
      <c r="R270" s="27" t="e">
        <f t="shared" si="51"/>
        <v>#NUM!</v>
      </c>
      <c r="S270" s="28" t="e">
        <f t="shared" si="52"/>
        <v>#NUM!</v>
      </c>
    </row>
    <row r="271" spans="1:19" ht="13.5">
      <c r="A271" s="55"/>
      <c r="B271" s="60">
        <f t="shared" si="53"/>
        <v>234</v>
      </c>
      <c r="C271" s="61">
        <f t="shared" si="54"/>
        <v>47270</v>
      </c>
      <c r="D271" s="63">
        <f t="shared" si="58"/>
        <v>-183072.13800068514</v>
      </c>
      <c r="E271" s="63">
        <f t="shared" si="59"/>
        <v>3111.327670841301</v>
      </c>
      <c r="F271" s="24">
        <f t="shared" si="48"/>
        <v>0</v>
      </c>
      <c r="G271" s="63">
        <f t="shared" si="55"/>
        <v>3111.327670841301</v>
      </c>
      <c r="H271" s="63">
        <f t="shared" si="56"/>
        <v>3835.9882170940127</v>
      </c>
      <c r="I271" s="63">
        <f t="shared" si="60"/>
        <v>-724.6605462527119</v>
      </c>
      <c r="J271" s="63">
        <f t="shared" si="57"/>
        <v>-186908.12621777915</v>
      </c>
      <c r="K271" s="55"/>
      <c r="L271" s="29"/>
      <c r="M271" s="30"/>
      <c r="N271" s="25">
        <f t="shared" si="61"/>
        <v>234</v>
      </c>
      <c r="O271" s="28" t="e">
        <f t="shared" si="62"/>
        <v>#NUM!</v>
      </c>
      <c r="P271" s="28">
        <f t="shared" si="49"/>
        <v>3111.327670841301</v>
      </c>
      <c r="Q271" s="28" t="e">
        <f t="shared" si="50"/>
        <v>#NUM!</v>
      </c>
      <c r="R271" s="27" t="e">
        <f t="shared" si="51"/>
        <v>#NUM!</v>
      </c>
      <c r="S271" s="28" t="e">
        <f t="shared" si="52"/>
        <v>#NUM!</v>
      </c>
    </row>
    <row r="272" spans="1:19" ht="13.5">
      <c r="A272" s="55"/>
      <c r="B272" s="60">
        <f t="shared" si="53"/>
        <v>235</v>
      </c>
      <c r="C272" s="61">
        <f t="shared" si="54"/>
        <v>47300</v>
      </c>
      <c r="D272" s="63">
        <f t="shared" si="58"/>
        <v>-186908.12621777915</v>
      </c>
      <c r="E272" s="63">
        <f t="shared" si="59"/>
        <v>3111.327670841301</v>
      </c>
      <c r="F272" s="24">
        <f t="shared" si="48"/>
        <v>0</v>
      </c>
      <c r="G272" s="63">
        <f t="shared" si="55"/>
        <v>3111.327670841301</v>
      </c>
      <c r="H272" s="63">
        <f t="shared" si="56"/>
        <v>3851.17233712001</v>
      </c>
      <c r="I272" s="63">
        <f t="shared" si="60"/>
        <v>-739.8446662787092</v>
      </c>
      <c r="J272" s="63">
        <f t="shared" si="57"/>
        <v>-190759.29855489917</v>
      </c>
      <c r="K272" s="55"/>
      <c r="L272" s="29"/>
      <c r="M272" s="30"/>
      <c r="N272" s="25">
        <f t="shared" si="61"/>
        <v>235</v>
      </c>
      <c r="O272" s="28" t="e">
        <f t="shared" si="62"/>
        <v>#NUM!</v>
      </c>
      <c r="P272" s="28">
        <f t="shared" si="49"/>
        <v>3111.327670841301</v>
      </c>
      <c r="Q272" s="28" t="e">
        <f t="shared" si="50"/>
        <v>#NUM!</v>
      </c>
      <c r="R272" s="27" t="e">
        <f t="shared" si="51"/>
        <v>#NUM!</v>
      </c>
      <c r="S272" s="28" t="e">
        <f t="shared" si="52"/>
        <v>#NUM!</v>
      </c>
    </row>
    <row r="273" spans="1:19" ht="13.5">
      <c r="A273" s="55"/>
      <c r="B273" s="60">
        <f t="shared" si="53"/>
        <v>236</v>
      </c>
      <c r="C273" s="61">
        <f t="shared" si="54"/>
        <v>47331</v>
      </c>
      <c r="D273" s="63">
        <f t="shared" si="58"/>
        <v>-190759.29855489917</v>
      </c>
      <c r="E273" s="63">
        <f t="shared" si="59"/>
        <v>3111.327670841301</v>
      </c>
      <c r="F273" s="24">
        <f t="shared" si="48"/>
        <v>0</v>
      </c>
      <c r="G273" s="63">
        <f t="shared" si="55"/>
        <v>3111.327670841301</v>
      </c>
      <c r="H273" s="63">
        <f t="shared" si="56"/>
        <v>3866.4165609544434</v>
      </c>
      <c r="I273" s="63">
        <f t="shared" si="60"/>
        <v>-755.0888901131425</v>
      </c>
      <c r="J273" s="63">
        <f t="shared" si="57"/>
        <v>-194625.7151158536</v>
      </c>
      <c r="K273" s="55"/>
      <c r="L273" s="29"/>
      <c r="M273" s="30"/>
      <c r="N273" s="25">
        <f t="shared" si="61"/>
        <v>236</v>
      </c>
      <c r="O273" s="28" t="e">
        <f t="shared" si="62"/>
        <v>#NUM!</v>
      </c>
      <c r="P273" s="28">
        <f t="shared" si="49"/>
        <v>3111.327670841301</v>
      </c>
      <c r="Q273" s="28" t="e">
        <f t="shared" si="50"/>
        <v>#NUM!</v>
      </c>
      <c r="R273" s="27" t="e">
        <f t="shared" si="51"/>
        <v>#NUM!</v>
      </c>
      <c r="S273" s="28" t="e">
        <f t="shared" si="52"/>
        <v>#NUM!</v>
      </c>
    </row>
    <row r="274" spans="1:19" ht="13.5">
      <c r="A274" s="55"/>
      <c r="B274" s="60">
        <f t="shared" si="53"/>
        <v>237</v>
      </c>
      <c r="C274" s="61">
        <f t="shared" si="54"/>
        <v>47362</v>
      </c>
      <c r="D274" s="63">
        <f t="shared" si="58"/>
        <v>-194625.7151158536</v>
      </c>
      <c r="E274" s="63">
        <f t="shared" si="59"/>
        <v>3111.327670841301</v>
      </c>
      <c r="F274" s="24">
        <f t="shared" si="48"/>
        <v>0</v>
      </c>
      <c r="G274" s="63">
        <f t="shared" si="55"/>
        <v>3111.327670841301</v>
      </c>
      <c r="H274" s="63">
        <f t="shared" si="56"/>
        <v>3881.7211265082215</v>
      </c>
      <c r="I274" s="63">
        <f t="shared" si="60"/>
        <v>-770.3934556669205</v>
      </c>
      <c r="J274" s="63">
        <f t="shared" si="57"/>
        <v>-198507.43624236184</v>
      </c>
      <c r="K274" s="55"/>
      <c r="L274" s="29"/>
      <c r="M274" s="30"/>
      <c r="N274" s="25">
        <f t="shared" si="61"/>
        <v>237</v>
      </c>
      <c r="O274" s="28" t="e">
        <f t="shared" si="62"/>
        <v>#NUM!</v>
      </c>
      <c r="P274" s="28">
        <f t="shared" si="49"/>
        <v>3111.327670841301</v>
      </c>
      <c r="Q274" s="28" t="e">
        <f t="shared" si="50"/>
        <v>#NUM!</v>
      </c>
      <c r="R274" s="27" t="e">
        <f t="shared" si="51"/>
        <v>#NUM!</v>
      </c>
      <c r="S274" s="28" t="e">
        <f t="shared" si="52"/>
        <v>#NUM!</v>
      </c>
    </row>
    <row r="275" spans="1:19" ht="13.5">
      <c r="A275" s="55"/>
      <c r="B275" s="60">
        <f t="shared" si="53"/>
        <v>238</v>
      </c>
      <c r="C275" s="61">
        <f t="shared" si="54"/>
        <v>47392</v>
      </c>
      <c r="D275" s="63">
        <f t="shared" si="58"/>
        <v>-198507.43624236184</v>
      </c>
      <c r="E275" s="63">
        <f t="shared" si="59"/>
        <v>3111.327670841301</v>
      </c>
      <c r="F275" s="24">
        <f t="shared" si="48"/>
        <v>0</v>
      </c>
      <c r="G275" s="63">
        <f t="shared" si="55"/>
        <v>3111.327670841301</v>
      </c>
      <c r="H275" s="63">
        <f t="shared" si="56"/>
        <v>3897.0862726339833</v>
      </c>
      <c r="I275" s="63">
        <f t="shared" si="60"/>
        <v>-785.7586017926824</v>
      </c>
      <c r="J275" s="63">
        <f t="shared" si="57"/>
        <v>-202404.52251499583</v>
      </c>
      <c r="K275" s="55"/>
      <c r="L275" s="29"/>
      <c r="M275" s="30"/>
      <c r="N275" s="25">
        <f t="shared" si="61"/>
        <v>238</v>
      </c>
      <c r="O275" s="28" t="e">
        <f t="shared" si="62"/>
        <v>#NUM!</v>
      </c>
      <c r="P275" s="28">
        <f t="shared" si="49"/>
        <v>3111.327670841301</v>
      </c>
      <c r="Q275" s="28" t="e">
        <f t="shared" si="50"/>
        <v>#NUM!</v>
      </c>
      <c r="R275" s="27" t="e">
        <f t="shared" si="51"/>
        <v>#NUM!</v>
      </c>
      <c r="S275" s="28" t="e">
        <f t="shared" si="52"/>
        <v>#NUM!</v>
      </c>
    </row>
    <row r="276" spans="1:19" ht="13.5">
      <c r="A276" s="55"/>
      <c r="B276" s="60">
        <f t="shared" si="53"/>
        <v>239</v>
      </c>
      <c r="C276" s="61">
        <f t="shared" si="54"/>
        <v>47423</v>
      </c>
      <c r="D276" s="63">
        <f t="shared" si="58"/>
        <v>-202404.52251499583</v>
      </c>
      <c r="E276" s="63">
        <f t="shared" si="59"/>
        <v>3111.327670841301</v>
      </c>
      <c r="F276" s="24">
        <f t="shared" si="48"/>
        <v>0</v>
      </c>
      <c r="G276" s="63">
        <f t="shared" si="55"/>
        <v>3111.327670841301</v>
      </c>
      <c r="H276" s="63">
        <f t="shared" si="56"/>
        <v>3912.512239129826</v>
      </c>
      <c r="I276" s="63">
        <f t="shared" si="60"/>
        <v>-801.1845682885252</v>
      </c>
      <c r="J276" s="63">
        <f t="shared" si="57"/>
        <v>-206317.03475412566</v>
      </c>
      <c r="K276" s="55"/>
      <c r="L276" s="29"/>
      <c r="M276" s="30"/>
      <c r="N276" s="25">
        <f t="shared" si="61"/>
        <v>239</v>
      </c>
      <c r="O276" s="28" t="e">
        <f t="shared" si="62"/>
        <v>#NUM!</v>
      </c>
      <c r="P276" s="28">
        <f t="shared" si="49"/>
        <v>3111.327670841301</v>
      </c>
      <c r="Q276" s="28" t="e">
        <f t="shared" si="50"/>
        <v>#NUM!</v>
      </c>
      <c r="R276" s="27" t="e">
        <f t="shared" si="51"/>
        <v>#NUM!</v>
      </c>
      <c r="S276" s="28" t="e">
        <f t="shared" si="52"/>
        <v>#NUM!</v>
      </c>
    </row>
    <row r="277" spans="1:19" ht="13.5">
      <c r="A277" s="55"/>
      <c r="B277" s="60">
        <f t="shared" si="53"/>
        <v>240</v>
      </c>
      <c r="C277" s="61">
        <f t="shared" si="54"/>
        <v>47453</v>
      </c>
      <c r="D277" s="63">
        <f t="shared" si="58"/>
        <v>-206317.03475412566</v>
      </c>
      <c r="E277" s="63">
        <f t="shared" si="59"/>
        <v>3111.327670841301</v>
      </c>
      <c r="F277" s="24">
        <f t="shared" si="48"/>
        <v>0</v>
      </c>
      <c r="G277" s="63">
        <f t="shared" si="55"/>
        <v>3111.327670841301</v>
      </c>
      <c r="H277" s="63">
        <f t="shared" si="56"/>
        <v>3927.9992667430483</v>
      </c>
      <c r="I277" s="63">
        <f t="shared" si="60"/>
        <v>-816.6715959017474</v>
      </c>
      <c r="J277" s="63">
        <f t="shared" si="57"/>
        <v>-210245.0340208687</v>
      </c>
      <c r="K277" s="55"/>
      <c r="L277" s="29"/>
      <c r="M277" s="30"/>
      <c r="N277" s="25">
        <f t="shared" si="61"/>
        <v>240</v>
      </c>
      <c r="O277" s="28" t="e">
        <f t="shared" si="62"/>
        <v>#NUM!</v>
      </c>
      <c r="P277" s="28">
        <f t="shared" si="49"/>
        <v>3111.327670841301</v>
      </c>
      <c r="Q277" s="28" t="e">
        <f t="shared" si="50"/>
        <v>#NUM!</v>
      </c>
      <c r="R277" s="27" t="e">
        <f t="shared" si="51"/>
        <v>#NUM!</v>
      </c>
      <c r="S277" s="28" t="e">
        <f t="shared" si="52"/>
        <v>#NUM!</v>
      </c>
    </row>
    <row r="278" spans="1:19" ht="13.5">
      <c r="A278" s="55"/>
      <c r="B278" s="60">
        <f t="shared" si="53"/>
        <v>241</v>
      </c>
      <c r="C278" s="61">
        <f t="shared" si="54"/>
        <v>47484</v>
      </c>
      <c r="D278" s="63">
        <f t="shared" si="58"/>
        <v>-210245.0340208687</v>
      </c>
      <c r="E278" s="63">
        <f t="shared" si="59"/>
        <v>3111.327670841301</v>
      </c>
      <c r="F278" s="24">
        <f t="shared" si="48"/>
        <v>0</v>
      </c>
      <c r="G278" s="63">
        <f t="shared" si="55"/>
        <v>3111.327670841301</v>
      </c>
      <c r="H278" s="63">
        <f t="shared" si="56"/>
        <v>3943.547597173906</v>
      </c>
      <c r="I278" s="63">
        <f t="shared" si="60"/>
        <v>-832.2199263326053</v>
      </c>
      <c r="J278" s="63">
        <f t="shared" si="57"/>
        <v>-214188.5816180426</v>
      </c>
      <c r="K278" s="55"/>
      <c r="L278" s="29"/>
      <c r="M278" s="30"/>
      <c r="N278" s="25">
        <f t="shared" si="61"/>
        <v>241</v>
      </c>
      <c r="O278" s="28" t="e">
        <f t="shared" si="62"/>
        <v>#NUM!</v>
      </c>
      <c r="P278" s="28">
        <f t="shared" si="49"/>
        <v>3111.327670841301</v>
      </c>
      <c r="Q278" s="28" t="e">
        <f t="shared" si="50"/>
        <v>#NUM!</v>
      </c>
      <c r="R278" s="27" t="e">
        <f t="shared" si="51"/>
        <v>#NUM!</v>
      </c>
      <c r="S278" s="28" t="e">
        <f t="shared" si="52"/>
        <v>#NUM!</v>
      </c>
    </row>
    <row r="279" spans="1:19" ht="13.5">
      <c r="A279" s="55"/>
      <c r="B279" s="60">
        <f t="shared" si="53"/>
        <v>242</v>
      </c>
      <c r="C279" s="61">
        <f t="shared" si="54"/>
        <v>47515</v>
      </c>
      <c r="D279" s="63">
        <f t="shared" si="58"/>
        <v>-214188.5816180426</v>
      </c>
      <c r="E279" s="63">
        <f t="shared" si="59"/>
        <v>3111.327670841301</v>
      </c>
      <c r="F279" s="24">
        <f t="shared" si="48"/>
        <v>0</v>
      </c>
      <c r="G279" s="63">
        <f t="shared" si="55"/>
        <v>3111.327670841301</v>
      </c>
      <c r="H279" s="63">
        <f t="shared" si="56"/>
        <v>3959.1574730793864</v>
      </c>
      <c r="I279" s="63">
        <f t="shared" si="60"/>
        <v>-847.8298022380853</v>
      </c>
      <c r="J279" s="63">
        <f t="shared" si="57"/>
        <v>-218147.739091122</v>
      </c>
      <c r="K279" s="55"/>
      <c r="L279" s="29"/>
      <c r="M279" s="30"/>
      <c r="N279" s="25">
        <f t="shared" si="61"/>
        <v>242</v>
      </c>
      <c r="O279" s="28" t="e">
        <f t="shared" si="62"/>
        <v>#NUM!</v>
      </c>
      <c r="P279" s="28">
        <f t="shared" si="49"/>
        <v>3111.327670841301</v>
      </c>
      <c r="Q279" s="28" t="e">
        <f t="shared" si="50"/>
        <v>#NUM!</v>
      </c>
      <c r="R279" s="27" t="e">
        <f t="shared" si="51"/>
        <v>#NUM!</v>
      </c>
      <c r="S279" s="28" t="e">
        <f t="shared" si="52"/>
        <v>#NUM!</v>
      </c>
    </row>
    <row r="280" spans="1:19" ht="13.5">
      <c r="A280" s="55"/>
      <c r="B280" s="60">
        <f t="shared" si="53"/>
        <v>243</v>
      </c>
      <c r="C280" s="61">
        <f t="shared" si="54"/>
        <v>47543</v>
      </c>
      <c r="D280" s="63">
        <f t="shared" si="58"/>
        <v>-218147.739091122</v>
      </c>
      <c r="E280" s="63">
        <f t="shared" si="59"/>
        <v>3111.327670841301</v>
      </c>
      <c r="F280" s="24">
        <f t="shared" si="48"/>
        <v>0</v>
      </c>
      <c r="G280" s="63">
        <f t="shared" si="55"/>
        <v>3111.327670841301</v>
      </c>
      <c r="H280" s="63">
        <f t="shared" si="56"/>
        <v>3974.829138076992</v>
      </c>
      <c r="I280" s="63">
        <f t="shared" si="60"/>
        <v>-863.5014672356912</v>
      </c>
      <c r="J280" s="63">
        <f t="shared" si="57"/>
        <v>-222122.56822919898</v>
      </c>
      <c r="K280" s="55"/>
      <c r="L280" s="29"/>
      <c r="M280" s="30"/>
      <c r="N280" s="25">
        <f t="shared" si="61"/>
        <v>243</v>
      </c>
      <c r="O280" s="28" t="e">
        <f t="shared" si="62"/>
        <v>#NUM!</v>
      </c>
      <c r="P280" s="28">
        <f t="shared" si="49"/>
        <v>3111.327670841301</v>
      </c>
      <c r="Q280" s="28" t="e">
        <f t="shared" si="50"/>
        <v>#NUM!</v>
      </c>
      <c r="R280" s="27" t="e">
        <f t="shared" si="51"/>
        <v>#NUM!</v>
      </c>
      <c r="S280" s="28" t="e">
        <f t="shared" si="52"/>
        <v>#NUM!</v>
      </c>
    </row>
    <row r="281" spans="1:19" ht="13.5">
      <c r="A281" s="55"/>
      <c r="B281" s="60">
        <f t="shared" si="53"/>
        <v>244</v>
      </c>
      <c r="C281" s="61">
        <f t="shared" si="54"/>
        <v>47574</v>
      </c>
      <c r="D281" s="63">
        <f t="shared" si="58"/>
        <v>-222122.56822919898</v>
      </c>
      <c r="E281" s="63">
        <f t="shared" si="59"/>
        <v>3111.327670841301</v>
      </c>
      <c r="F281" s="24">
        <f t="shared" si="48"/>
        <v>0</v>
      </c>
      <c r="G281" s="63">
        <f t="shared" si="55"/>
        <v>3111.327670841301</v>
      </c>
      <c r="H281" s="63">
        <f t="shared" si="56"/>
        <v>3990.562836748547</v>
      </c>
      <c r="I281" s="63">
        <f t="shared" si="60"/>
        <v>-879.235165907246</v>
      </c>
      <c r="J281" s="63">
        <f t="shared" si="57"/>
        <v>-226113.13106594753</v>
      </c>
      <c r="K281" s="55"/>
      <c r="L281" s="29"/>
      <c r="M281" s="30"/>
      <c r="N281" s="25">
        <f t="shared" si="61"/>
        <v>244</v>
      </c>
      <c r="O281" s="28" t="e">
        <f t="shared" si="62"/>
        <v>#NUM!</v>
      </c>
      <c r="P281" s="28">
        <f t="shared" si="49"/>
        <v>3111.327670841301</v>
      </c>
      <c r="Q281" s="28" t="e">
        <f t="shared" si="50"/>
        <v>#NUM!</v>
      </c>
      <c r="R281" s="27" t="e">
        <f t="shared" si="51"/>
        <v>#NUM!</v>
      </c>
      <c r="S281" s="28" t="e">
        <f t="shared" si="52"/>
        <v>#NUM!</v>
      </c>
    </row>
    <row r="282" spans="1:19" ht="13.5">
      <c r="A282" s="55"/>
      <c r="B282" s="60">
        <f t="shared" si="53"/>
        <v>245</v>
      </c>
      <c r="C282" s="61">
        <f t="shared" si="54"/>
        <v>47604</v>
      </c>
      <c r="D282" s="63">
        <f t="shared" si="58"/>
        <v>-226113.13106594753</v>
      </c>
      <c r="E282" s="63">
        <f t="shared" si="59"/>
        <v>3111.327670841301</v>
      </c>
      <c r="F282" s="24">
        <f t="shared" si="48"/>
        <v>0</v>
      </c>
      <c r="G282" s="63">
        <f t="shared" si="55"/>
        <v>3111.327670841301</v>
      </c>
      <c r="H282" s="63">
        <f t="shared" si="56"/>
        <v>4006.3588146440097</v>
      </c>
      <c r="I282" s="63">
        <f t="shared" si="60"/>
        <v>-895.0311438027089</v>
      </c>
      <c r="J282" s="63">
        <f t="shared" si="57"/>
        <v>-230119.48988059154</v>
      </c>
      <c r="K282" s="55"/>
      <c r="L282" s="29"/>
      <c r="M282" s="30"/>
      <c r="N282" s="25">
        <f t="shared" si="61"/>
        <v>245</v>
      </c>
      <c r="O282" s="28" t="e">
        <f t="shared" si="62"/>
        <v>#NUM!</v>
      </c>
      <c r="P282" s="28">
        <f t="shared" si="49"/>
        <v>3111.327670841301</v>
      </c>
      <c r="Q282" s="28" t="e">
        <f t="shared" si="50"/>
        <v>#NUM!</v>
      </c>
      <c r="R282" s="27" t="e">
        <f t="shared" si="51"/>
        <v>#NUM!</v>
      </c>
      <c r="S282" s="28" t="e">
        <f t="shared" si="52"/>
        <v>#NUM!</v>
      </c>
    </row>
    <row r="283" spans="1:19" ht="13.5">
      <c r="A283" s="55"/>
      <c r="B283" s="60">
        <f t="shared" si="53"/>
        <v>246</v>
      </c>
      <c r="C283" s="61">
        <f t="shared" si="54"/>
        <v>47635</v>
      </c>
      <c r="D283" s="63">
        <f t="shared" si="58"/>
        <v>-230119.48988059154</v>
      </c>
      <c r="E283" s="63">
        <f t="shared" si="59"/>
        <v>3111.327670841301</v>
      </c>
      <c r="F283" s="24">
        <f t="shared" si="48"/>
        <v>0</v>
      </c>
      <c r="G283" s="63">
        <f t="shared" si="55"/>
        <v>3111.327670841301</v>
      </c>
      <c r="H283" s="63">
        <f t="shared" si="56"/>
        <v>4022.217318285309</v>
      </c>
      <c r="I283" s="63">
        <f t="shared" si="60"/>
        <v>-910.8896474440081</v>
      </c>
      <c r="J283" s="63">
        <f t="shared" si="57"/>
        <v>-234141.70719887686</v>
      </c>
      <c r="K283" s="55"/>
      <c r="L283" s="29"/>
      <c r="M283" s="30"/>
      <c r="N283" s="25">
        <f t="shared" si="61"/>
        <v>246</v>
      </c>
      <c r="O283" s="28" t="e">
        <f t="shared" si="62"/>
        <v>#NUM!</v>
      </c>
      <c r="P283" s="28">
        <f t="shared" si="49"/>
        <v>3111.327670841301</v>
      </c>
      <c r="Q283" s="28" t="e">
        <f t="shared" si="50"/>
        <v>#NUM!</v>
      </c>
      <c r="R283" s="27" t="e">
        <f t="shared" si="51"/>
        <v>#NUM!</v>
      </c>
      <c r="S283" s="28" t="e">
        <f t="shared" si="52"/>
        <v>#NUM!</v>
      </c>
    </row>
    <row r="284" spans="1:19" ht="13.5">
      <c r="A284" s="55"/>
      <c r="B284" s="60">
        <f t="shared" si="53"/>
        <v>247</v>
      </c>
      <c r="C284" s="61">
        <f t="shared" si="54"/>
        <v>47665</v>
      </c>
      <c r="D284" s="63">
        <f t="shared" si="58"/>
        <v>-234141.70719887686</v>
      </c>
      <c r="E284" s="63">
        <f t="shared" si="59"/>
        <v>3111.327670841301</v>
      </c>
      <c r="F284" s="24">
        <f t="shared" si="48"/>
        <v>0</v>
      </c>
      <c r="G284" s="63">
        <f t="shared" si="55"/>
        <v>3111.327670841301</v>
      </c>
      <c r="H284" s="63">
        <f t="shared" si="56"/>
        <v>4038.1385951701886</v>
      </c>
      <c r="I284" s="63">
        <f t="shared" si="60"/>
        <v>-926.8109243288876</v>
      </c>
      <c r="J284" s="63">
        <f t="shared" si="57"/>
        <v>-238179.84579404705</v>
      </c>
      <c r="K284" s="55"/>
      <c r="L284" s="29"/>
      <c r="M284" s="30"/>
      <c r="N284" s="25">
        <f t="shared" si="61"/>
        <v>247</v>
      </c>
      <c r="O284" s="28" t="e">
        <f t="shared" si="62"/>
        <v>#NUM!</v>
      </c>
      <c r="P284" s="28">
        <f t="shared" si="49"/>
        <v>3111.327670841301</v>
      </c>
      <c r="Q284" s="28" t="e">
        <f t="shared" si="50"/>
        <v>#NUM!</v>
      </c>
      <c r="R284" s="27" t="e">
        <f t="shared" si="51"/>
        <v>#NUM!</v>
      </c>
      <c r="S284" s="28" t="e">
        <f t="shared" si="52"/>
        <v>#NUM!</v>
      </c>
    </row>
    <row r="285" spans="1:19" ht="13.5">
      <c r="A285" s="55"/>
      <c r="B285" s="60">
        <f t="shared" si="53"/>
        <v>248</v>
      </c>
      <c r="C285" s="61">
        <f t="shared" si="54"/>
        <v>47696</v>
      </c>
      <c r="D285" s="63">
        <f t="shared" si="58"/>
        <v>-238179.84579404705</v>
      </c>
      <c r="E285" s="63">
        <f t="shared" si="59"/>
        <v>3111.327670841301</v>
      </c>
      <c r="F285" s="24">
        <f t="shared" si="48"/>
        <v>0</v>
      </c>
      <c r="G285" s="63">
        <f t="shared" si="55"/>
        <v>3111.327670841301</v>
      </c>
      <c r="H285" s="63">
        <f t="shared" si="56"/>
        <v>4054.1228937760707</v>
      </c>
      <c r="I285" s="63">
        <f t="shared" si="60"/>
        <v>-942.7952229347696</v>
      </c>
      <c r="J285" s="63">
        <f t="shared" si="57"/>
        <v>-242233.96868782313</v>
      </c>
      <c r="K285" s="55"/>
      <c r="L285" s="29"/>
      <c r="M285" s="30"/>
      <c r="N285" s="25">
        <f t="shared" si="61"/>
        <v>248</v>
      </c>
      <c r="O285" s="28" t="e">
        <f t="shared" si="62"/>
        <v>#NUM!</v>
      </c>
      <c r="P285" s="28">
        <f t="shared" si="49"/>
        <v>3111.327670841301</v>
      </c>
      <c r="Q285" s="28" t="e">
        <f t="shared" si="50"/>
        <v>#NUM!</v>
      </c>
      <c r="R285" s="27" t="e">
        <f t="shared" si="51"/>
        <v>#NUM!</v>
      </c>
      <c r="S285" s="28" t="e">
        <f t="shared" si="52"/>
        <v>#NUM!</v>
      </c>
    </row>
    <row r="286" spans="1:19" ht="13.5">
      <c r="A286" s="55"/>
      <c r="B286" s="60">
        <f t="shared" si="53"/>
        <v>249</v>
      </c>
      <c r="C286" s="61">
        <f t="shared" si="54"/>
        <v>47727</v>
      </c>
      <c r="D286" s="63">
        <f t="shared" si="58"/>
        <v>-242233.96868782313</v>
      </c>
      <c r="E286" s="63">
        <f t="shared" si="59"/>
        <v>3111.327670841301</v>
      </c>
      <c r="F286" s="24">
        <f t="shared" si="48"/>
        <v>0</v>
      </c>
      <c r="G286" s="63">
        <f t="shared" si="55"/>
        <v>3111.327670841301</v>
      </c>
      <c r="H286" s="63">
        <f t="shared" si="56"/>
        <v>4070.170463563934</v>
      </c>
      <c r="I286" s="63">
        <f t="shared" si="60"/>
        <v>-958.8427927226331</v>
      </c>
      <c r="J286" s="63">
        <f t="shared" si="57"/>
        <v>-246304.13915138706</v>
      </c>
      <c r="K286" s="55"/>
      <c r="L286" s="29"/>
      <c r="M286" s="30"/>
      <c r="N286" s="25">
        <f t="shared" si="61"/>
        <v>249</v>
      </c>
      <c r="O286" s="28" t="e">
        <f t="shared" si="62"/>
        <v>#NUM!</v>
      </c>
      <c r="P286" s="28">
        <f t="shared" si="49"/>
        <v>3111.327670841301</v>
      </c>
      <c r="Q286" s="28" t="e">
        <f t="shared" si="50"/>
        <v>#NUM!</v>
      </c>
      <c r="R286" s="27" t="e">
        <f t="shared" si="51"/>
        <v>#NUM!</v>
      </c>
      <c r="S286" s="28" t="e">
        <f t="shared" si="52"/>
        <v>#NUM!</v>
      </c>
    </row>
    <row r="287" spans="1:19" ht="13.5">
      <c r="A287" s="55"/>
      <c r="B287" s="60">
        <f t="shared" si="53"/>
        <v>250</v>
      </c>
      <c r="C287" s="61">
        <f t="shared" si="54"/>
        <v>47757</v>
      </c>
      <c r="D287" s="63">
        <f t="shared" si="58"/>
        <v>-246304.13915138706</v>
      </c>
      <c r="E287" s="63">
        <f t="shared" si="59"/>
        <v>3111.327670841301</v>
      </c>
      <c r="F287" s="24">
        <f t="shared" si="48"/>
        <v>0</v>
      </c>
      <c r="G287" s="63">
        <f t="shared" si="55"/>
        <v>3111.327670841301</v>
      </c>
      <c r="H287" s="63">
        <f t="shared" si="56"/>
        <v>4086.281554982208</v>
      </c>
      <c r="I287" s="63">
        <f t="shared" si="60"/>
        <v>-974.9538841409071</v>
      </c>
      <c r="J287" s="63">
        <f t="shared" si="57"/>
        <v>-250390.42070636927</v>
      </c>
      <c r="K287" s="55"/>
      <c r="L287" s="29"/>
      <c r="M287" s="30"/>
      <c r="N287" s="25">
        <f t="shared" si="61"/>
        <v>250</v>
      </c>
      <c r="O287" s="28" t="e">
        <f t="shared" si="62"/>
        <v>#NUM!</v>
      </c>
      <c r="P287" s="28">
        <f t="shared" si="49"/>
        <v>3111.327670841301</v>
      </c>
      <c r="Q287" s="28" t="e">
        <f t="shared" si="50"/>
        <v>#NUM!</v>
      </c>
      <c r="R287" s="27" t="e">
        <f t="shared" si="51"/>
        <v>#NUM!</v>
      </c>
      <c r="S287" s="28" t="e">
        <f t="shared" si="52"/>
        <v>#NUM!</v>
      </c>
    </row>
    <row r="288" spans="1:19" ht="13.5">
      <c r="A288" s="55"/>
      <c r="B288" s="60">
        <f t="shared" si="53"/>
        <v>251</v>
      </c>
      <c r="C288" s="61">
        <f t="shared" si="54"/>
        <v>47788</v>
      </c>
      <c r="D288" s="63">
        <f t="shared" si="58"/>
        <v>-250390.42070636927</v>
      </c>
      <c r="E288" s="63">
        <f t="shared" si="59"/>
        <v>3111.327670841301</v>
      </c>
      <c r="F288" s="24">
        <f t="shared" si="48"/>
        <v>0</v>
      </c>
      <c r="G288" s="63">
        <f t="shared" si="55"/>
        <v>3111.327670841301</v>
      </c>
      <c r="H288" s="63">
        <f t="shared" si="56"/>
        <v>4102.456419470679</v>
      </c>
      <c r="I288" s="63">
        <f t="shared" si="60"/>
        <v>-991.1287486293785</v>
      </c>
      <c r="J288" s="63">
        <f t="shared" si="57"/>
        <v>-254492.87712583996</v>
      </c>
      <c r="K288" s="55"/>
      <c r="L288" s="29"/>
      <c r="M288" s="30"/>
      <c r="N288" s="25">
        <f t="shared" si="61"/>
        <v>251</v>
      </c>
      <c r="O288" s="28" t="e">
        <f t="shared" si="62"/>
        <v>#NUM!</v>
      </c>
      <c r="P288" s="28">
        <f t="shared" si="49"/>
        <v>3111.327670841301</v>
      </c>
      <c r="Q288" s="28" t="e">
        <f t="shared" si="50"/>
        <v>#NUM!</v>
      </c>
      <c r="R288" s="27" t="e">
        <f t="shared" si="51"/>
        <v>#NUM!</v>
      </c>
      <c r="S288" s="28" t="e">
        <f t="shared" si="52"/>
        <v>#NUM!</v>
      </c>
    </row>
    <row r="289" spans="1:19" ht="13.5">
      <c r="A289" s="55"/>
      <c r="B289" s="60">
        <f t="shared" si="53"/>
        <v>252</v>
      </c>
      <c r="C289" s="61">
        <f t="shared" si="54"/>
        <v>47818</v>
      </c>
      <c r="D289" s="63">
        <f t="shared" si="58"/>
        <v>-254492.87712583996</v>
      </c>
      <c r="E289" s="63">
        <f t="shared" si="59"/>
        <v>3111.327670841301</v>
      </c>
      <c r="F289" s="24">
        <f t="shared" si="48"/>
        <v>0</v>
      </c>
      <c r="G289" s="63">
        <f t="shared" si="55"/>
        <v>3111.327670841301</v>
      </c>
      <c r="H289" s="63">
        <f t="shared" si="56"/>
        <v>4118.695309464418</v>
      </c>
      <c r="I289" s="63">
        <f t="shared" si="60"/>
        <v>-1007.3676386231165</v>
      </c>
      <c r="J289" s="63">
        <f t="shared" si="57"/>
        <v>-258611.57243530438</v>
      </c>
      <c r="K289" s="55"/>
      <c r="L289" s="29"/>
      <c r="M289" s="30"/>
      <c r="N289" s="25">
        <f t="shared" si="61"/>
        <v>252</v>
      </c>
      <c r="O289" s="28" t="e">
        <f t="shared" si="62"/>
        <v>#NUM!</v>
      </c>
      <c r="P289" s="28">
        <f t="shared" si="49"/>
        <v>3111.327670841301</v>
      </c>
      <c r="Q289" s="28" t="e">
        <f t="shared" si="50"/>
        <v>#NUM!</v>
      </c>
      <c r="R289" s="27" t="e">
        <f t="shared" si="51"/>
        <v>#NUM!</v>
      </c>
      <c r="S289" s="28" t="e">
        <f t="shared" si="52"/>
        <v>#NUM!</v>
      </c>
    </row>
    <row r="290" spans="1:19" ht="13.5">
      <c r="A290" s="55"/>
      <c r="B290" s="60">
        <f t="shared" si="53"/>
        <v>253</v>
      </c>
      <c r="C290" s="61">
        <f t="shared" si="54"/>
        <v>47849</v>
      </c>
      <c r="D290" s="63">
        <f t="shared" si="58"/>
        <v>-258611.57243530438</v>
      </c>
      <c r="E290" s="63">
        <f t="shared" si="59"/>
        <v>3111.327670841301</v>
      </c>
      <c r="F290" s="24">
        <f t="shared" si="48"/>
        <v>0</v>
      </c>
      <c r="G290" s="63">
        <f t="shared" si="55"/>
        <v>3111.327670841301</v>
      </c>
      <c r="H290" s="63">
        <f t="shared" si="56"/>
        <v>4134.998478397714</v>
      </c>
      <c r="I290" s="63">
        <f t="shared" si="60"/>
        <v>-1023.6708075564133</v>
      </c>
      <c r="J290" s="63">
        <f t="shared" si="57"/>
        <v>-262746.5709137021</v>
      </c>
      <c r="K290" s="55"/>
      <c r="L290" s="29"/>
      <c r="M290" s="30"/>
      <c r="N290" s="25">
        <f t="shared" si="61"/>
        <v>253</v>
      </c>
      <c r="O290" s="28" t="e">
        <f t="shared" si="62"/>
        <v>#NUM!</v>
      </c>
      <c r="P290" s="28">
        <f t="shared" si="49"/>
        <v>3111.327670841301</v>
      </c>
      <c r="Q290" s="28" t="e">
        <f t="shared" si="50"/>
        <v>#NUM!</v>
      </c>
      <c r="R290" s="27" t="e">
        <f t="shared" si="51"/>
        <v>#NUM!</v>
      </c>
      <c r="S290" s="28" t="e">
        <f t="shared" si="52"/>
        <v>#NUM!</v>
      </c>
    </row>
    <row r="291" spans="1:19" ht="13.5">
      <c r="A291" s="55"/>
      <c r="B291" s="60">
        <f t="shared" si="53"/>
        <v>254</v>
      </c>
      <c r="C291" s="61">
        <f t="shared" si="54"/>
        <v>47880</v>
      </c>
      <c r="D291" s="63">
        <f t="shared" si="58"/>
        <v>-262746.5709137021</v>
      </c>
      <c r="E291" s="63">
        <f t="shared" si="59"/>
        <v>3111.327670841301</v>
      </c>
      <c r="F291" s="24">
        <f t="shared" si="48"/>
        <v>0</v>
      </c>
      <c r="G291" s="63">
        <f t="shared" si="55"/>
        <v>3111.327670841301</v>
      </c>
      <c r="H291" s="63">
        <f t="shared" si="56"/>
        <v>4151.366180708038</v>
      </c>
      <c r="I291" s="63">
        <f t="shared" si="60"/>
        <v>-1040.0385098667373</v>
      </c>
      <c r="J291" s="63">
        <f t="shared" si="57"/>
        <v>-266897.9370944101</v>
      </c>
      <c r="K291" s="55"/>
      <c r="L291" s="29"/>
      <c r="M291" s="30"/>
      <c r="N291" s="25">
        <f t="shared" si="61"/>
        <v>254</v>
      </c>
      <c r="O291" s="28" t="e">
        <f t="shared" si="62"/>
        <v>#NUM!</v>
      </c>
      <c r="P291" s="28">
        <f t="shared" si="49"/>
        <v>3111.327670841301</v>
      </c>
      <c r="Q291" s="28" t="e">
        <f t="shared" si="50"/>
        <v>#NUM!</v>
      </c>
      <c r="R291" s="27" t="e">
        <f t="shared" si="51"/>
        <v>#NUM!</v>
      </c>
      <c r="S291" s="28" t="e">
        <f t="shared" si="52"/>
        <v>#NUM!</v>
      </c>
    </row>
    <row r="292" spans="1:19" ht="13.5">
      <c r="A292" s="55"/>
      <c r="B292" s="60">
        <f t="shared" si="53"/>
        <v>255</v>
      </c>
      <c r="C292" s="61">
        <f t="shared" si="54"/>
        <v>47908</v>
      </c>
      <c r="D292" s="63">
        <f t="shared" si="58"/>
        <v>-266897.9370944101</v>
      </c>
      <c r="E292" s="63">
        <f t="shared" si="59"/>
        <v>3111.327670841301</v>
      </c>
      <c r="F292" s="24">
        <f t="shared" si="48"/>
        <v>0</v>
      </c>
      <c r="G292" s="63">
        <f t="shared" si="55"/>
        <v>3111.327670841301</v>
      </c>
      <c r="H292" s="63">
        <f t="shared" si="56"/>
        <v>4167.798671840008</v>
      </c>
      <c r="I292" s="63">
        <f t="shared" si="60"/>
        <v>-1056.4710009987068</v>
      </c>
      <c r="J292" s="63">
        <f t="shared" si="57"/>
        <v>-271065.7357662501</v>
      </c>
      <c r="K292" s="55"/>
      <c r="L292" s="29"/>
      <c r="M292" s="30"/>
      <c r="N292" s="25">
        <f t="shared" si="61"/>
        <v>255</v>
      </c>
      <c r="O292" s="28" t="e">
        <f t="shared" si="62"/>
        <v>#NUM!</v>
      </c>
      <c r="P292" s="28">
        <f t="shared" si="49"/>
        <v>3111.327670841301</v>
      </c>
      <c r="Q292" s="28" t="e">
        <f t="shared" si="50"/>
        <v>#NUM!</v>
      </c>
      <c r="R292" s="27" t="e">
        <f t="shared" si="51"/>
        <v>#NUM!</v>
      </c>
      <c r="S292" s="28" t="e">
        <f t="shared" si="52"/>
        <v>#NUM!</v>
      </c>
    </row>
    <row r="293" spans="1:19" ht="13.5">
      <c r="A293" s="55"/>
      <c r="B293" s="60">
        <f t="shared" si="53"/>
        <v>256</v>
      </c>
      <c r="C293" s="61">
        <f t="shared" si="54"/>
        <v>47939</v>
      </c>
      <c r="D293" s="63">
        <f t="shared" si="58"/>
        <v>-271065.7357662501</v>
      </c>
      <c r="E293" s="63">
        <f t="shared" si="59"/>
        <v>3111.327670841301</v>
      </c>
      <c r="F293" s="24">
        <f t="shared" si="48"/>
        <v>0</v>
      </c>
      <c r="G293" s="63">
        <f t="shared" si="55"/>
        <v>3111.327670841301</v>
      </c>
      <c r="H293" s="63">
        <f t="shared" si="56"/>
        <v>4184.296208249374</v>
      </c>
      <c r="I293" s="63">
        <f t="shared" si="60"/>
        <v>-1072.9685374080734</v>
      </c>
      <c r="J293" s="63">
        <f t="shared" si="57"/>
        <v>-275250.03197449946</v>
      </c>
      <c r="K293" s="55"/>
      <c r="L293" s="29"/>
      <c r="M293" s="30"/>
      <c r="N293" s="25">
        <f t="shared" si="61"/>
        <v>256</v>
      </c>
      <c r="O293" s="28" t="e">
        <f t="shared" si="62"/>
        <v>#NUM!</v>
      </c>
      <c r="P293" s="28">
        <f t="shared" si="49"/>
        <v>3111.327670841301</v>
      </c>
      <c r="Q293" s="28" t="e">
        <f t="shared" si="50"/>
        <v>#NUM!</v>
      </c>
      <c r="R293" s="27" t="e">
        <f t="shared" si="51"/>
        <v>#NUM!</v>
      </c>
      <c r="S293" s="28" t="e">
        <f t="shared" si="52"/>
        <v>#NUM!</v>
      </c>
    </row>
    <row r="294" spans="1:19" ht="13.5">
      <c r="A294" s="55"/>
      <c r="B294" s="60">
        <f t="shared" si="53"/>
        <v>257</v>
      </c>
      <c r="C294" s="61">
        <f t="shared" si="54"/>
        <v>47969</v>
      </c>
      <c r="D294" s="63">
        <f t="shared" si="58"/>
        <v>-275250.03197449946</v>
      </c>
      <c r="E294" s="63">
        <f t="shared" si="59"/>
        <v>3111.327670841301</v>
      </c>
      <c r="F294" s="24">
        <f aca="true" t="shared" si="63" ref="F294:F357">IF(Pay_Num&lt;&gt;"",Scheduled_Extra_Payments,"")</f>
        <v>0</v>
      </c>
      <c r="G294" s="63">
        <f t="shared" si="55"/>
        <v>3111.327670841301</v>
      </c>
      <c r="H294" s="63">
        <f t="shared" si="56"/>
        <v>4200.859047407028</v>
      </c>
      <c r="I294" s="63">
        <f t="shared" si="60"/>
        <v>-1089.531376565727</v>
      </c>
      <c r="J294" s="63">
        <f t="shared" si="57"/>
        <v>-279450.8910219065</v>
      </c>
      <c r="K294" s="55"/>
      <c r="L294" s="29"/>
      <c r="M294" s="30"/>
      <c r="N294" s="25">
        <f t="shared" si="61"/>
        <v>257</v>
      </c>
      <c r="O294" s="28" t="e">
        <f t="shared" si="62"/>
        <v>#NUM!</v>
      </c>
      <c r="P294" s="28">
        <f aca="true" t="shared" si="64" ref="P294:P357">-PMT(Interest_Rate/12,Loan_Years*12,Loan_Amount)</f>
        <v>3111.327670841301</v>
      </c>
      <c r="Q294" s="28" t="e">
        <f aca="true" t="shared" si="65" ref="Q294:Q357">P294-R294</f>
        <v>#NUM!</v>
      </c>
      <c r="R294" s="27" t="e">
        <f aca="true" t="shared" si="66" ref="R294:R357">-IPMT(Interest_Rate/12,N294,Loan_Years*12,Loan_Amount)</f>
        <v>#NUM!</v>
      </c>
      <c r="S294" s="28" t="e">
        <f aca="true" t="shared" si="67" ref="S294:S357">O294-Q294</f>
        <v>#NUM!</v>
      </c>
    </row>
    <row r="295" spans="1:19" ht="13.5">
      <c r="A295" s="55"/>
      <c r="B295" s="60">
        <f aca="true" t="shared" si="68" ref="B295:B358">IF(Values_Entered,B294+1,"")</f>
        <v>258</v>
      </c>
      <c r="C295" s="61">
        <f aca="true" t="shared" si="69" ref="C295:C358">IF(Pay_Num&lt;&gt;"",DATE(YEAR(C294),MONTH(C294)+1,DAY(C294)),"")</f>
        <v>48000</v>
      </c>
      <c r="D295" s="63">
        <f t="shared" si="58"/>
        <v>-279450.8910219065</v>
      </c>
      <c r="E295" s="63">
        <f t="shared" si="59"/>
        <v>3111.327670841301</v>
      </c>
      <c r="F295" s="24">
        <f t="shared" si="63"/>
        <v>0</v>
      </c>
      <c r="G295" s="63">
        <f aca="true" t="shared" si="70" ref="G295:G358">IF(Pay_Num&lt;&gt;"",Sched_Pay+Extra_Pay,"")</f>
        <v>3111.327670841301</v>
      </c>
      <c r="H295" s="63">
        <f aca="true" t="shared" si="71" ref="H295:H358">IF(Pay_Num&lt;&gt;"",Total_Pay-Int,"")</f>
        <v>4217.487447803014</v>
      </c>
      <c r="I295" s="63">
        <f t="shared" si="60"/>
        <v>-1106.1597769617133</v>
      </c>
      <c r="J295" s="63">
        <f aca="true" t="shared" si="72" ref="J295:J358">IF(Pay_Num&lt;&gt;"",Beg_Bal-Princ,"")</f>
        <v>-283668.37846970954</v>
      </c>
      <c r="K295" s="55"/>
      <c r="L295" s="29"/>
      <c r="M295" s="30"/>
      <c r="N295" s="25">
        <f t="shared" si="61"/>
        <v>258</v>
      </c>
      <c r="O295" s="28" t="e">
        <f t="shared" si="62"/>
        <v>#NUM!</v>
      </c>
      <c r="P295" s="28">
        <f t="shared" si="64"/>
        <v>3111.327670841301</v>
      </c>
      <c r="Q295" s="28" t="e">
        <f t="shared" si="65"/>
        <v>#NUM!</v>
      </c>
      <c r="R295" s="27" t="e">
        <f t="shared" si="66"/>
        <v>#NUM!</v>
      </c>
      <c r="S295" s="28" t="e">
        <f t="shared" si="67"/>
        <v>#NUM!</v>
      </c>
    </row>
    <row r="296" spans="1:19" ht="13.5">
      <c r="A296" s="55"/>
      <c r="B296" s="60">
        <f t="shared" si="68"/>
        <v>259</v>
      </c>
      <c r="C296" s="61">
        <f t="shared" si="69"/>
        <v>48030</v>
      </c>
      <c r="D296" s="63">
        <f aca="true" t="shared" si="73" ref="D296:D359">IF(Pay_Num&lt;&gt;"",J295,"")</f>
        <v>-283668.37846970954</v>
      </c>
      <c r="E296" s="63">
        <f aca="true" t="shared" si="74" ref="E296:E359">IF(Pay_Num&lt;&gt;"",Scheduled_Monthly_Payment,"")</f>
        <v>3111.327670841301</v>
      </c>
      <c r="F296" s="24">
        <f t="shared" si="63"/>
        <v>0</v>
      </c>
      <c r="G296" s="63">
        <f t="shared" si="70"/>
        <v>3111.327670841301</v>
      </c>
      <c r="H296" s="63">
        <f t="shared" si="71"/>
        <v>4234.181668950568</v>
      </c>
      <c r="I296" s="63">
        <f aca="true" t="shared" si="75" ref="I296:I359">IF(Pay_Num&lt;&gt;"",Beg_Bal*Interest_Rate/12,"")</f>
        <v>-1122.853998109267</v>
      </c>
      <c r="J296" s="63">
        <f t="shared" si="72"/>
        <v>-287902.56013866013</v>
      </c>
      <c r="K296" s="55"/>
      <c r="L296" s="29"/>
      <c r="M296" s="30"/>
      <c r="N296" s="25">
        <f aca="true" t="shared" si="76" ref="N296:N359">N295+1</f>
        <v>259</v>
      </c>
      <c r="O296" s="28" t="e">
        <f aca="true" t="shared" si="77" ref="O296:O359">S295</f>
        <v>#NUM!</v>
      </c>
      <c r="P296" s="28">
        <f t="shared" si="64"/>
        <v>3111.327670841301</v>
      </c>
      <c r="Q296" s="28" t="e">
        <f t="shared" si="65"/>
        <v>#NUM!</v>
      </c>
      <c r="R296" s="27" t="e">
        <f t="shared" si="66"/>
        <v>#NUM!</v>
      </c>
      <c r="S296" s="28" t="e">
        <f t="shared" si="67"/>
        <v>#NUM!</v>
      </c>
    </row>
    <row r="297" spans="1:19" ht="13.5">
      <c r="A297" s="55"/>
      <c r="B297" s="60">
        <f t="shared" si="68"/>
        <v>260</v>
      </c>
      <c r="C297" s="61">
        <f t="shared" si="69"/>
        <v>48061</v>
      </c>
      <c r="D297" s="63">
        <f t="shared" si="73"/>
        <v>-287902.56013866013</v>
      </c>
      <c r="E297" s="63">
        <f t="shared" si="74"/>
        <v>3111.327670841301</v>
      </c>
      <c r="F297" s="24">
        <f t="shared" si="63"/>
        <v>0</v>
      </c>
      <c r="G297" s="63">
        <f t="shared" si="70"/>
        <v>3111.327670841301</v>
      </c>
      <c r="H297" s="63">
        <f t="shared" si="71"/>
        <v>4250.941971390164</v>
      </c>
      <c r="I297" s="63">
        <f t="shared" si="75"/>
        <v>-1139.6143005488632</v>
      </c>
      <c r="J297" s="63">
        <f t="shared" si="72"/>
        <v>-292153.5021100503</v>
      </c>
      <c r="K297" s="55"/>
      <c r="L297" s="29"/>
      <c r="M297" s="30"/>
      <c r="N297" s="25">
        <f t="shared" si="76"/>
        <v>260</v>
      </c>
      <c r="O297" s="28" t="e">
        <f t="shared" si="77"/>
        <v>#NUM!</v>
      </c>
      <c r="P297" s="28">
        <f t="shared" si="64"/>
        <v>3111.327670841301</v>
      </c>
      <c r="Q297" s="28" t="e">
        <f t="shared" si="65"/>
        <v>#NUM!</v>
      </c>
      <c r="R297" s="27" t="e">
        <f t="shared" si="66"/>
        <v>#NUM!</v>
      </c>
      <c r="S297" s="28" t="e">
        <f t="shared" si="67"/>
        <v>#NUM!</v>
      </c>
    </row>
    <row r="298" spans="1:19" ht="13.5">
      <c r="A298" s="55"/>
      <c r="B298" s="60">
        <f t="shared" si="68"/>
        <v>261</v>
      </c>
      <c r="C298" s="61">
        <f t="shared" si="69"/>
        <v>48092</v>
      </c>
      <c r="D298" s="63">
        <f t="shared" si="73"/>
        <v>-292153.5021100503</v>
      </c>
      <c r="E298" s="63">
        <f t="shared" si="74"/>
        <v>3111.327670841301</v>
      </c>
      <c r="F298" s="24">
        <f t="shared" si="63"/>
        <v>0</v>
      </c>
      <c r="G298" s="63">
        <f t="shared" si="70"/>
        <v>3111.327670841301</v>
      </c>
      <c r="H298" s="63">
        <f t="shared" si="71"/>
        <v>4267.768616693584</v>
      </c>
      <c r="I298" s="63">
        <f t="shared" si="75"/>
        <v>-1156.4409458522825</v>
      </c>
      <c r="J298" s="63">
        <f t="shared" si="72"/>
        <v>-296421.27072674385</v>
      </c>
      <c r="K298" s="55"/>
      <c r="L298" s="29"/>
      <c r="M298" s="30"/>
      <c r="N298" s="25">
        <f t="shared" si="76"/>
        <v>261</v>
      </c>
      <c r="O298" s="28" t="e">
        <f t="shared" si="77"/>
        <v>#NUM!</v>
      </c>
      <c r="P298" s="28">
        <f t="shared" si="64"/>
        <v>3111.327670841301</v>
      </c>
      <c r="Q298" s="28" t="e">
        <f t="shared" si="65"/>
        <v>#NUM!</v>
      </c>
      <c r="R298" s="27" t="e">
        <f t="shared" si="66"/>
        <v>#NUM!</v>
      </c>
      <c r="S298" s="28" t="e">
        <f t="shared" si="67"/>
        <v>#NUM!</v>
      </c>
    </row>
    <row r="299" spans="1:19" ht="13.5">
      <c r="A299" s="55"/>
      <c r="B299" s="60">
        <f t="shared" si="68"/>
        <v>262</v>
      </c>
      <c r="C299" s="61">
        <f t="shared" si="69"/>
        <v>48122</v>
      </c>
      <c r="D299" s="63">
        <f t="shared" si="73"/>
        <v>-296421.27072674385</v>
      </c>
      <c r="E299" s="63">
        <f t="shared" si="74"/>
        <v>3111.327670841301</v>
      </c>
      <c r="F299" s="24">
        <f t="shared" si="63"/>
        <v>0</v>
      </c>
      <c r="G299" s="63">
        <f t="shared" si="70"/>
        <v>3111.327670841301</v>
      </c>
      <c r="H299" s="63">
        <f t="shared" si="71"/>
        <v>4284.661867467996</v>
      </c>
      <c r="I299" s="63">
        <f t="shared" si="75"/>
        <v>-1173.3341966266944</v>
      </c>
      <c r="J299" s="63">
        <f t="shared" si="72"/>
        <v>-300705.93259421183</v>
      </c>
      <c r="K299" s="55"/>
      <c r="L299" s="29"/>
      <c r="M299" s="30"/>
      <c r="N299" s="25">
        <f t="shared" si="76"/>
        <v>262</v>
      </c>
      <c r="O299" s="28" t="e">
        <f t="shared" si="77"/>
        <v>#NUM!</v>
      </c>
      <c r="P299" s="28">
        <f t="shared" si="64"/>
        <v>3111.327670841301</v>
      </c>
      <c r="Q299" s="28" t="e">
        <f t="shared" si="65"/>
        <v>#NUM!</v>
      </c>
      <c r="R299" s="27" t="e">
        <f t="shared" si="66"/>
        <v>#NUM!</v>
      </c>
      <c r="S299" s="28" t="e">
        <f t="shared" si="67"/>
        <v>#NUM!</v>
      </c>
    </row>
    <row r="300" spans="1:19" ht="13.5">
      <c r="A300" s="55"/>
      <c r="B300" s="60">
        <f t="shared" si="68"/>
        <v>263</v>
      </c>
      <c r="C300" s="61">
        <f t="shared" si="69"/>
        <v>48153</v>
      </c>
      <c r="D300" s="63">
        <f t="shared" si="73"/>
        <v>-300705.93259421183</v>
      </c>
      <c r="E300" s="63">
        <f t="shared" si="74"/>
        <v>3111.327670841301</v>
      </c>
      <c r="F300" s="24">
        <f t="shared" si="63"/>
        <v>0</v>
      </c>
      <c r="G300" s="63">
        <f t="shared" si="70"/>
        <v>3111.327670841301</v>
      </c>
      <c r="H300" s="63">
        <f t="shared" si="71"/>
        <v>4301.621987360056</v>
      </c>
      <c r="I300" s="63">
        <f t="shared" si="75"/>
        <v>-1190.294316518755</v>
      </c>
      <c r="J300" s="63">
        <f t="shared" si="72"/>
        <v>-305007.5545815719</v>
      </c>
      <c r="K300" s="55"/>
      <c r="L300" s="29"/>
      <c r="M300" s="30"/>
      <c r="N300" s="25">
        <f t="shared" si="76"/>
        <v>263</v>
      </c>
      <c r="O300" s="28" t="e">
        <f t="shared" si="77"/>
        <v>#NUM!</v>
      </c>
      <c r="P300" s="28">
        <f t="shared" si="64"/>
        <v>3111.327670841301</v>
      </c>
      <c r="Q300" s="28" t="e">
        <f t="shared" si="65"/>
        <v>#NUM!</v>
      </c>
      <c r="R300" s="27" t="e">
        <f t="shared" si="66"/>
        <v>#NUM!</v>
      </c>
      <c r="S300" s="28" t="e">
        <f t="shared" si="67"/>
        <v>#NUM!</v>
      </c>
    </row>
    <row r="301" spans="1:19" ht="13.5">
      <c r="A301" s="55"/>
      <c r="B301" s="60">
        <f t="shared" si="68"/>
        <v>264</v>
      </c>
      <c r="C301" s="61">
        <f t="shared" si="69"/>
        <v>48183</v>
      </c>
      <c r="D301" s="63">
        <f t="shared" si="73"/>
        <v>-305007.5545815719</v>
      </c>
      <c r="E301" s="63">
        <f t="shared" si="74"/>
        <v>3111.327670841301</v>
      </c>
      <c r="F301" s="24">
        <f t="shared" si="63"/>
        <v>0</v>
      </c>
      <c r="G301" s="63">
        <f t="shared" si="70"/>
        <v>3111.327670841301</v>
      </c>
      <c r="H301" s="63">
        <f t="shared" si="71"/>
        <v>4318.649241060023</v>
      </c>
      <c r="I301" s="63">
        <f t="shared" si="75"/>
        <v>-1207.321570218722</v>
      </c>
      <c r="J301" s="63">
        <f t="shared" si="72"/>
        <v>-309326.2038226319</v>
      </c>
      <c r="K301" s="55"/>
      <c r="L301" s="29"/>
      <c r="M301" s="30"/>
      <c r="N301" s="25">
        <f t="shared" si="76"/>
        <v>264</v>
      </c>
      <c r="O301" s="28" t="e">
        <f t="shared" si="77"/>
        <v>#NUM!</v>
      </c>
      <c r="P301" s="28">
        <f t="shared" si="64"/>
        <v>3111.327670841301</v>
      </c>
      <c r="Q301" s="28" t="e">
        <f t="shared" si="65"/>
        <v>#NUM!</v>
      </c>
      <c r="R301" s="27" t="e">
        <f t="shared" si="66"/>
        <v>#NUM!</v>
      </c>
      <c r="S301" s="28" t="e">
        <f t="shared" si="67"/>
        <v>#NUM!</v>
      </c>
    </row>
    <row r="302" spans="1:19" ht="13.5">
      <c r="A302" s="55"/>
      <c r="B302" s="60">
        <f t="shared" si="68"/>
        <v>265</v>
      </c>
      <c r="C302" s="61">
        <f t="shared" si="69"/>
        <v>48214</v>
      </c>
      <c r="D302" s="63">
        <f t="shared" si="73"/>
        <v>-309326.2038226319</v>
      </c>
      <c r="E302" s="63">
        <f t="shared" si="74"/>
        <v>3111.327670841301</v>
      </c>
      <c r="F302" s="24">
        <f t="shared" si="63"/>
        <v>0</v>
      </c>
      <c r="G302" s="63">
        <f t="shared" si="70"/>
        <v>3111.327670841301</v>
      </c>
      <c r="H302" s="63">
        <f t="shared" si="71"/>
        <v>4335.743894305886</v>
      </c>
      <c r="I302" s="63">
        <f t="shared" si="75"/>
        <v>-1224.4162234645846</v>
      </c>
      <c r="J302" s="63">
        <f t="shared" si="72"/>
        <v>-313661.9477169378</v>
      </c>
      <c r="K302" s="55"/>
      <c r="L302" s="29"/>
      <c r="M302" s="30"/>
      <c r="N302" s="25">
        <f t="shared" si="76"/>
        <v>265</v>
      </c>
      <c r="O302" s="28" t="e">
        <f t="shared" si="77"/>
        <v>#NUM!</v>
      </c>
      <c r="P302" s="28">
        <f t="shared" si="64"/>
        <v>3111.327670841301</v>
      </c>
      <c r="Q302" s="28" t="e">
        <f t="shared" si="65"/>
        <v>#NUM!</v>
      </c>
      <c r="R302" s="27" t="e">
        <f t="shared" si="66"/>
        <v>#NUM!</v>
      </c>
      <c r="S302" s="28" t="e">
        <f t="shared" si="67"/>
        <v>#NUM!</v>
      </c>
    </row>
    <row r="303" spans="1:19" ht="13.5">
      <c r="A303" s="55"/>
      <c r="B303" s="60">
        <f t="shared" si="68"/>
        <v>266</v>
      </c>
      <c r="C303" s="61">
        <f t="shared" si="69"/>
        <v>48245</v>
      </c>
      <c r="D303" s="63">
        <f t="shared" si="73"/>
        <v>-313661.9477169378</v>
      </c>
      <c r="E303" s="63">
        <f t="shared" si="74"/>
        <v>3111.327670841301</v>
      </c>
      <c r="F303" s="24">
        <f t="shared" si="63"/>
        <v>0</v>
      </c>
      <c r="G303" s="63">
        <f t="shared" si="70"/>
        <v>3111.327670841301</v>
      </c>
      <c r="H303" s="63">
        <f t="shared" si="71"/>
        <v>4352.906213887513</v>
      </c>
      <c r="I303" s="63">
        <f t="shared" si="75"/>
        <v>-1241.5785430462122</v>
      </c>
      <c r="J303" s="63">
        <f t="shared" si="72"/>
        <v>-318014.8539308253</v>
      </c>
      <c r="K303" s="55"/>
      <c r="L303" s="29"/>
      <c r="M303" s="30"/>
      <c r="N303" s="25">
        <f t="shared" si="76"/>
        <v>266</v>
      </c>
      <c r="O303" s="28" t="e">
        <f t="shared" si="77"/>
        <v>#NUM!</v>
      </c>
      <c r="P303" s="28">
        <f t="shared" si="64"/>
        <v>3111.327670841301</v>
      </c>
      <c r="Q303" s="28" t="e">
        <f t="shared" si="65"/>
        <v>#NUM!</v>
      </c>
      <c r="R303" s="27" t="e">
        <f t="shared" si="66"/>
        <v>#NUM!</v>
      </c>
      <c r="S303" s="28" t="e">
        <f t="shared" si="67"/>
        <v>#NUM!</v>
      </c>
    </row>
    <row r="304" spans="1:19" ht="13.5">
      <c r="A304" s="55"/>
      <c r="B304" s="60">
        <f t="shared" si="68"/>
        <v>267</v>
      </c>
      <c r="C304" s="61">
        <f t="shared" si="69"/>
        <v>48274</v>
      </c>
      <c r="D304" s="63">
        <f t="shared" si="73"/>
        <v>-318014.8539308253</v>
      </c>
      <c r="E304" s="63">
        <f t="shared" si="74"/>
        <v>3111.327670841301</v>
      </c>
      <c r="F304" s="24">
        <f t="shared" si="63"/>
        <v>0</v>
      </c>
      <c r="G304" s="63">
        <f t="shared" si="70"/>
        <v>3111.327670841301</v>
      </c>
      <c r="H304" s="63">
        <f t="shared" si="71"/>
        <v>4370.136467650818</v>
      </c>
      <c r="I304" s="63">
        <f t="shared" si="75"/>
        <v>-1258.808796809517</v>
      </c>
      <c r="J304" s="63">
        <f t="shared" si="72"/>
        <v>-322384.99039847613</v>
      </c>
      <c r="K304" s="55"/>
      <c r="L304" s="29"/>
      <c r="M304" s="30"/>
      <c r="N304" s="25">
        <f t="shared" si="76"/>
        <v>267</v>
      </c>
      <c r="O304" s="28" t="e">
        <f t="shared" si="77"/>
        <v>#NUM!</v>
      </c>
      <c r="P304" s="28">
        <f t="shared" si="64"/>
        <v>3111.327670841301</v>
      </c>
      <c r="Q304" s="28" t="e">
        <f t="shared" si="65"/>
        <v>#NUM!</v>
      </c>
      <c r="R304" s="27" t="e">
        <f t="shared" si="66"/>
        <v>#NUM!</v>
      </c>
      <c r="S304" s="28" t="e">
        <f t="shared" si="67"/>
        <v>#NUM!</v>
      </c>
    </row>
    <row r="305" spans="1:19" ht="13.5">
      <c r="A305" s="55"/>
      <c r="B305" s="60">
        <f t="shared" si="68"/>
        <v>268</v>
      </c>
      <c r="C305" s="61">
        <f t="shared" si="69"/>
        <v>48305</v>
      </c>
      <c r="D305" s="63">
        <f t="shared" si="73"/>
        <v>-322384.99039847613</v>
      </c>
      <c r="E305" s="63">
        <f t="shared" si="74"/>
        <v>3111.327670841301</v>
      </c>
      <c r="F305" s="24">
        <f t="shared" si="63"/>
        <v>0</v>
      </c>
      <c r="G305" s="63">
        <f t="shared" si="70"/>
        <v>3111.327670841301</v>
      </c>
      <c r="H305" s="63">
        <f t="shared" si="71"/>
        <v>4387.434924501936</v>
      </c>
      <c r="I305" s="63">
        <f t="shared" si="75"/>
        <v>-1276.1072536606346</v>
      </c>
      <c r="J305" s="63">
        <f t="shared" si="72"/>
        <v>-326772.42532297806</v>
      </c>
      <c r="K305" s="55"/>
      <c r="L305" s="29"/>
      <c r="M305" s="30"/>
      <c r="N305" s="25">
        <f t="shared" si="76"/>
        <v>268</v>
      </c>
      <c r="O305" s="28" t="e">
        <f t="shared" si="77"/>
        <v>#NUM!</v>
      </c>
      <c r="P305" s="28">
        <f t="shared" si="64"/>
        <v>3111.327670841301</v>
      </c>
      <c r="Q305" s="28" t="e">
        <f t="shared" si="65"/>
        <v>#NUM!</v>
      </c>
      <c r="R305" s="27" t="e">
        <f t="shared" si="66"/>
        <v>#NUM!</v>
      </c>
      <c r="S305" s="28" t="e">
        <f t="shared" si="67"/>
        <v>#NUM!</v>
      </c>
    </row>
    <row r="306" spans="1:19" ht="13.5">
      <c r="A306" s="55"/>
      <c r="B306" s="60">
        <f t="shared" si="68"/>
        <v>269</v>
      </c>
      <c r="C306" s="61">
        <f t="shared" si="69"/>
        <v>48335</v>
      </c>
      <c r="D306" s="63">
        <f t="shared" si="73"/>
        <v>-326772.42532297806</v>
      </c>
      <c r="E306" s="63">
        <f t="shared" si="74"/>
        <v>3111.327670841301</v>
      </c>
      <c r="F306" s="24">
        <f t="shared" si="63"/>
        <v>0</v>
      </c>
      <c r="G306" s="63">
        <f t="shared" si="70"/>
        <v>3111.327670841301</v>
      </c>
      <c r="H306" s="63">
        <f t="shared" si="71"/>
        <v>4404.801854411422</v>
      </c>
      <c r="I306" s="63">
        <f t="shared" si="75"/>
        <v>-1293.4741835701216</v>
      </c>
      <c r="J306" s="63">
        <f t="shared" si="72"/>
        <v>-331177.2271773895</v>
      </c>
      <c r="K306" s="55"/>
      <c r="L306" s="29"/>
      <c r="M306" s="30"/>
      <c r="N306" s="25">
        <f t="shared" si="76"/>
        <v>269</v>
      </c>
      <c r="O306" s="28" t="e">
        <f t="shared" si="77"/>
        <v>#NUM!</v>
      </c>
      <c r="P306" s="28">
        <f t="shared" si="64"/>
        <v>3111.327670841301</v>
      </c>
      <c r="Q306" s="28" t="e">
        <f t="shared" si="65"/>
        <v>#NUM!</v>
      </c>
      <c r="R306" s="27" t="e">
        <f t="shared" si="66"/>
        <v>#NUM!</v>
      </c>
      <c r="S306" s="28" t="e">
        <f t="shared" si="67"/>
        <v>#NUM!</v>
      </c>
    </row>
    <row r="307" spans="1:19" ht="13.5">
      <c r="A307" s="55"/>
      <c r="B307" s="60">
        <f t="shared" si="68"/>
        <v>270</v>
      </c>
      <c r="C307" s="61">
        <f t="shared" si="69"/>
        <v>48366</v>
      </c>
      <c r="D307" s="63">
        <f t="shared" si="73"/>
        <v>-331177.2271773895</v>
      </c>
      <c r="E307" s="63">
        <f t="shared" si="74"/>
        <v>3111.327670841301</v>
      </c>
      <c r="F307" s="24">
        <f t="shared" si="63"/>
        <v>0</v>
      </c>
      <c r="G307" s="63">
        <f t="shared" si="70"/>
        <v>3111.327670841301</v>
      </c>
      <c r="H307" s="63">
        <f t="shared" si="71"/>
        <v>4422.237528418467</v>
      </c>
      <c r="I307" s="63">
        <f t="shared" si="75"/>
        <v>-1310.9098575771668</v>
      </c>
      <c r="J307" s="63">
        <f t="shared" si="72"/>
        <v>-335599.464705808</v>
      </c>
      <c r="K307" s="55"/>
      <c r="L307" s="29"/>
      <c r="M307" s="30"/>
      <c r="N307" s="25">
        <f t="shared" si="76"/>
        <v>270</v>
      </c>
      <c r="O307" s="28" t="e">
        <f t="shared" si="77"/>
        <v>#NUM!</v>
      </c>
      <c r="P307" s="28">
        <f t="shared" si="64"/>
        <v>3111.327670841301</v>
      </c>
      <c r="Q307" s="28" t="e">
        <f t="shared" si="65"/>
        <v>#NUM!</v>
      </c>
      <c r="R307" s="27" t="e">
        <f t="shared" si="66"/>
        <v>#NUM!</v>
      </c>
      <c r="S307" s="28" t="e">
        <f t="shared" si="67"/>
        <v>#NUM!</v>
      </c>
    </row>
    <row r="308" spans="1:19" ht="13.5">
      <c r="A308" s="55"/>
      <c r="B308" s="60">
        <f t="shared" si="68"/>
        <v>271</v>
      </c>
      <c r="C308" s="61">
        <f t="shared" si="69"/>
        <v>48396</v>
      </c>
      <c r="D308" s="63">
        <f t="shared" si="73"/>
        <v>-335599.464705808</v>
      </c>
      <c r="E308" s="63">
        <f t="shared" si="74"/>
        <v>3111.327670841301</v>
      </c>
      <c r="F308" s="24">
        <f t="shared" si="63"/>
        <v>0</v>
      </c>
      <c r="G308" s="63">
        <f t="shared" si="70"/>
        <v>3111.327670841301</v>
      </c>
      <c r="H308" s="63">
        <f t="shared" si="71"/>
        <v>4439.742218635124</v>
      </c>
      <c r="I308" s="63">
        <f t="shared" si="75"/>
        <v>-1328.4145477938232</v>
      </c>
      <c r="J308" s="63">
        <f t="shared" si="72"/>
        <v>-340039.2069244431</v>
      </c>
      <c r="K308" s="55"/>
      <c r="L308" s="29"/>
      <c r="M308" s="30"/>
      <c r="N308" s="25">
        <f t="shared" si="76"/>
        <v>271</v>
      </c>
      <c r="O308" s="28" t="e">
        <f t="shared" si="77"/>
        <v>#NUM!</v>
      </c>
      <c r="P308" s="28">
        <f t="shared" si="64"/>
        <v>3111.327670841301</v>
      </c>
      <c r="Q308" s="28" t="e">
        <f t="shared" si="65"/>
        <v>#NUM!</v>
      </c>
      <c r="R308" s="27" t="e">
        <f t="shared" si="66"/>
        <v>#NUM!</v>
      </c>
      <c r="S308" s="28" t="e">
        <f t="shared" si="67"/>
        <v>#NUM!</v>
      </c>
    </row>
    <row r="309" spans="1:19" ht="13.5">
      <c r="A309" s="55"/>
      <c r="B309" s="60">
        <f t="shared" si="68"/>
        <v>272</v>
      </c>
      <c r="C309" s="61">
        <f t="shared" si="69"/>
        <v>48427</v>
      </c>
      <c r="D309" s="63">
        <f t="shared" si="73"/>
        <v>-340039.2069244431</v>
      </c>
      <c r="E309" s="63">
        <f t="shared" si="74"/>
        <v>3111.327670841301</v>
      </c>
      <c r="F309" s="24">
        <f t="shared" si="63"/>
        <v>0</v>
      </c>
      <c r="G309" s="63">
        <f t="shared" si="70"/>
        <v>3111.327670841301</v>
      </c>
      <c r="H309" s="63">
        <f t="shared" si="71"/>
        <v>4457.316198250554</v>
      </c>
      <c r="I309" s="63">
        <f t="shared" si="75"/>
        <v>-1345.9885274092537</v>
      </c>
      <c r="J309" s="63">
        <f t="shared" si="72"/>
        <v>-344496.52312269364</v>
      </c>
      <c r="K309" s="55"/>
      <c r="L309" s="29"/>
      <c r="M309" s="30"/>
      <c r="N309" s="25">
        <f t="shared" si="76"/>
        <v>272</v>
      </c>
      <c r="O309" s="28" t="e">
        <f t="shared" si="77"/>
        <v>#NUM!</v>
      </c>
      <c r="P309" s="28">
        <f t="shared" si="64"/>
        <v>3111.327670841301</v>
      </c>
      <c r="Q309" s="28" t="e">
        <f t="shared" si="65"/>
        <v>#NUM!</v>
      </c>
      <c r="R309" s="27" t="e">
        <f t="shared" si="66"/>
        <v>#NUM!</v>
      </c>
      <c r="S309" s="28" t="e">
        <f t="shared" si="67"/>
        <v>#NUM!</v>
      </c>
    </row>
    <row r="310" spans="1:19" ht="13.5">
      <c r="A310" s="55"/>
      <c r="B310" s="60">
        <f t="shared" si="68"/>
        <v>273</v>
      </c>
      <c r="C310" s="61">
        <f t="shared" si="69"/>
        <v>48458</v>
      </c>
      <c r="D310" s="63">
        <f t="shared" si="73"/>
        <v>-344496.52312269364</v>
      </c>
      <c r="E310" s="63">
        <f t="shared" si="74"/>
        <v>3111.327670841301</v>
      </c>
      <c r="F310" s="24">
        <f t="shared" si="63"/>
        <v>0</v>
      </c>
      <c r="G310" s="63">
        <f t="shared" si="70"/>
        <v>3111.327670841301</v>
      </c>
      <c r="H310" s="63">
        <f t="shared" si="71"/>
        <v>4474.959741535296</v>
      </c>
      <c r="I310" s="63">
        <f t="shared" si="75"/>
        <v>-1363.6320706939957</v>
      </c>
      <c r="J310" s="63">
        <f t="shared" si="72"/>
        <v>-348971.48286422895</v>
      </c>
      <c r="K310" s="55"/>
      <c r="L310" s="29"/>
      <c r="M310" s="30"/>
      <c r="N310" s="25">
        <f t="shared" si="76"/>
        <v>273</v>
      </c>
      <c r="O310" s="28" t="e">
        <f t="shared" si="77"/>
        <v>#NUM!</v>
      </c>
      <c r="P310" s="28">
        <f t="shared" si="64"/>
        <v>3111.327670841301</v>
      </c>
      <c r="Q310" s="28" t="e">
        <f t="shared" si="65"/>
        <v>#NUM!</v>
      </c>
      <c r="R310" s="27" t="e">
        <f t="shared" si="66"/>
        <v>#NUM!</v>
      </c>
      <c r="S310" s="28" t="e">
        <f t="shared" si="67"/>
        <v>#NUM!</v>
      </c>
    </row>
    <row r="311" spans="1:19" ht="13.5">
      <c r="A311" s="55"/>
      <c r="B311" s="60">
        <f t="shared" si="68"/>
        <v>274</v>
      </c>
      <c r="C311" s="61">
        <f t="shared" si="69"/>
        <v>48488</v>
      </c>
      <c r="D311" s="63">
        <f t="shared" si="73"/>
        <v>-348971.48286422895</v>
      </c>
      <c r="E311" s="63">
        <f t="shared" si="74"/>
        <v>3111.327670841301</v>
      </c>
      <c r="F311" s="24">
        <f t="shared" si="63"/>
        <v>0</v>
      </c>
      <c r="G311" s="63">
        <f t="shared" si="70"/>
        <v>3111.327670841301</v>
      </c>
      <c r="H311" s="63">
        <f t="shared" si="71"/>
        <v>4492.67312384554</v>
      </c>
      <c r="I311" s="63">
        <f t="shared" si="75"/>
        <v>-1381.3454530042397</v>
      </c>
      <c r="J311" s="63">
        <f t="shared" si="72"/>
        <v>-353464.1559880745</v>
      </c>
      <c r="K311" s="55"/>
      <c r="L311" s="29"/>
      <c r="M311" s="30"/>
      <c r="N311" s="25">
        <f t="shared" si="76"/>
        <v>274</v>
      </c>
      <c r="O311" s="28" t="e">
        <f t="shared" si="77"/>
        <v>#NUM!</v>
      </c>
      <c r="P311" s="28">
        <f t="shared" si="64"/>
        <v>3111.327670841301</v>
      </c>
      <c r="Q311" s="28" t="e">
        <f t="shared" si="65"/>
        <v>#NUM!</v>
      </c>
      <c r="R311" s="27" t="e">
        <f t="shared" si="66"/>
        <v>#NUM!</v>
      </c>
      <c r="S311" s="28" t="e">
        <f t="shared" si="67"/>
        <v>#NUM!</v>
      </c>
    </row>
    <row r="312" spans="1:19" ht="13.5">
      <c r="A312" s="55"/>
      <c r="B312" s="60">
        <f t="shared" si="68"/>
        <v>275</v>
      </c>
      <c r="C312" s="61">
        <f t="shared" si="69"/>
        <v>48519</v>
      </c>
      <c r="D312" s="63">
        <f t="shared" si="73"/>
        <v>-353464.1559880745</v>
      </c>
      <c r="E312" s="63">
        <f t="shared" si="74"/>
        <v>3111.327670841301</v>
      </c>
      <c r="F312" s="24">
        <f t="shared" si="63"/>
        <v>0</v>
      </c>
      <c r="G312" s="63">
        <f t="shared" si="70"/>
        <v>3111.327670841301</v>
      </c>
      <c r="H312" s="63">
        <f t="shared" si="71"/>
        <v>4510.456621627429</v>
      </c>
      <c r="I312" s="63">
        <f t="shared" si="75"/>
        <v>-1399.1289507861281</v>
      </c>
      <c r="J312" s="63">
        <f t="shared" si="72"/>
        <v>-357974.61260970193</v>
      </c>
      <c r="K312" s="55"/>
      <c r="L312" s="29"/>
      <c r="M312" s="30"/>
      <c r="N312" s="25">
        <f t="shared" si="76"/>
        <v>275</v>
      </c>
      <c r="O312" s="28" t="e">
        <f t="shared" si="77"/>
        <v>#NUM!</v>
      </c>
      <c r="P312" s="28">
        <f t="shared" si="64"/>
        <v>3111.327670841301</v>
      </c>
      <c r="Q312" s="28" t="e">
        <f t="shared" si="65"/>
        <v>#NUM!</v>
      </c>
      <c r="R312" s="27" t="e">
        <f t="shared" si="66"/>
        <v>#NUM!</v>
      </c>
      <c r="S312" s="28" t="e">
        <f t="shared" si="67"/>
        <v>#NUM!</v>
      </c>
    </row>
    <row r="313" spans="1:19" ht="13.5">
      <c r="A313" s="55"/>
      <c r="B313" s="60">
        <f t="shared" si="68"/>
        <v>276</v>
      </c>
      <c r="C313" s="61">
        <f t="shared" si="69"/>
        <v>48549</v>
      </c>
      <c r="D313" s="63">
        <f t="shared" si="73"/>
        <v>-357974.61260970193</v>
      </c>
      <c r="E313" s="63">
        <f t="shared" si="74"/>
        <v>3111.327670841301</v>
      </c>
      <c r="F313" s="24">
        <f t="shared" si="63"/>
        <v>0</v>
      </c>
      <c r="G313" s="63">
        <f t="shared" si="70"/>
        <v>3111.327670841301</v>
      </c>
      <c r="H313" s="63">
        <f t="shared" si="71"/>
        <v>4528.310512421371</v>
      </c>
      <c r="I313" s="63">
        <f t="shared" si="75"/>
        <v>-1416.9828415800703</v>
      </c>
      <c r="J313" s="63">
        <f t="shared" si="72"/>
        <v>-362502.9231221233</v>
      </c>
      <c r="K313" s="55"/>
      <c r="L313" s="29"/>
      <c r="M313" s="30"/>
      <c r="N313" s="25">
        <f t="shared" si="76"/>
        <v>276</v>
      </c>
      <c r="O313" s="28" t="e">
        <f t="shared" si="77"/>
        <v>#NUM!</v>
      </c>
      <c r="P313" s="28">
        <f t="shared" si="64"/>
        <v>3111.327670841301</v>
      </c>
      <c r="Q313" s="28" t="e">
        <f t="shared" si="65"/>
        <v>#NUM!</v>
      </c>
      <c r="R313" s="27" t="e">
        <f t="shared" si="66"/>
        <v>#NUM!</v>
      </c>
      <c r="S313" s="28" t="e">
        <f t="shared" si="67"/>
        <v>#NUM!</v>
      </c>
    </row>
    <row r="314" spans="1:19" ht="13.5">
      <c r="A314" s="55"/>
      <c r="B314" s="60">
        <f t="shared" si="68"/>
        <v>277</v>
      </c>
      <c r="C314" s="61">
        <f t="shared" si="69"/>
        <v>48580</v>
      </c>
      <c r="D314" s="63">
        <f t="shared" si="73"/>
        <v>-362502.9231221233</v>
      </c>
      <c r="E314" s="63">
        <f t="shared" si="74"/>
        <v>3111.327670841301</v>
      </c>
      <c r="F314" s="24">
        <f t="shared" si="63"/>
        <v>0</v>
      </c>
      <c r="G314" s="63">
        <f t="shared" si="70"/>
        <v>3111.327670841301</v>
      </c>
      <c r="H314" s="63">
        <f t="shared" si="71"/>
        <v>4546.235074866372</v>
      </c>
      <c r="I314" s="63">
        <f t="shared" si="75"/>
        <v>-1434.9074040250714</v>
      </c>
      <c r="J314" s="63">
        <f t="shared" si="72"/>
        <v>-367049.1581969897</v>
      </c>
      <c r="K314" s="55"/>
      <c r="L314" s="29"/>
      <c r="M314" s="30"/>
      <c r="N314" s="25">
        <f t="shared" si="76"/>
        <v>277</v>
      </c>
      <c r="O314" s="28" t="e">
        <f t="shared" si="77"/>
        <v>#NUM!</v>
      </c>
      <c r="P314" s="28">
        <f t="shared" si="64"/>
        <v>3111.327670841301</v>
      </c>
      <c r="Q314" s="28" t="e">
        <f t="shared" si="65"/>
        <v>#NUM!</v>
      </c>
      <c r="R314" s="27" t="e">
        <f t="shared" si="66"/>
        <v>#NUM!</v>
      </c>
      <c r="S314" s="28" t="e">
        <f t="shared" si="67"/>
        <v>#NUM!</v>
      </c>
    </row>
    <row r="315" spans="1:19" ht="13.5">
      <c r="A315" s="55"/>
      <c r="B315" s="60">
        <f t="shared" si="68"/>
        <v>278</v>
      </c>
      <c r="C315" s="61">
        <f t="shared" si="69"/>
        <v>48611</v>
      </c>
      <c r="D315" s="63">
        <f t="shared" si="73"/>
        <v>-367049.1581969897</v>
      </c>
      <c r="E315" s="63">
        <f t="shared" si="74"/>
        <v>3111.327670841301</v>
      </c>
      <c r="F315" s="24">
        <f t="shared" si="63"/>
        <v>0</v>
      </c>
      <c r="G315" s="63">
        <f t="shared" si="70"/>
        <v>3111.327670841301</v>
      </c>
      <c r="H315" s="63">
        <f t="shared" si="71"/>
        <v>4564.230588704385</v>
      </c>
      <c r="I315" s="63">
        <f t="shared" si="75"/>
        <v>-1452.9029178630842</v>
      </c>
      <c r="J315" s="63">
        <f t="shared" si="72"/>
        <v>-371613.3887856941</v>
      </c>
      <c r="K315" s="55"/>
      <c r="L315" s="29"/>
      <c r="M315" s="30"/>
      <c r="N315" s="25">
        <f t="shared" si="76"/>
        <v>278</v>
      </c>
      <c r="O315" s="28" t="e">
        <f t="shared" si="77"/>
        <v>#NUM!</v>
      </c>
      <c r="P315" s="28">
        <f t="shared" si="64"/>
        <v>3111.327670841301</v>
      </c>
      <c r="Q315" s="28" t="e">
        <f t="shared" si="65"/>
        <v>#NUM!</v>
      </c>
      <c r="R315" s="27" t="e">
        <f t="shared" si="66"/>
        <v>#NUM!</v>
      </c>
      <c r="S315" s="28" t="e">
        <f t="shared" si="67"/>
        <v>#NUM!</v>
      </c>
    </row>
    <row r="316" spans="1:19" ht="13.5">
      <c r="A316" s="55"/>
      <c r="B316" s="60">
        <f t="shared" si="68"/>
        <v>279</v>
      </c>
      <c r="C316" s="61">
        <f t="shared" si="69"/>
        <v>48639</v>
      </c>
      <c r="D316" s="63">
        <f t="shared" si="73"/>
        <v>-371613.3887856941</v>
      </c>
      <c r="E316" s="63">
        <f t="shared" si="74"/>
        <v>3111.327670841301</v>
      </c>
      <c r="F316" s="24">
        <f t="shared" si="63"/>
        <v>0</v>
      </c>
      <c r="G316" s="63">
        <f t="shared" si="70"/>
        <v>3111.327670841301</v>
      </c>
      <c r="H316" s="63">
        <f t="shared" si="71"/>
        <v>4582.297334784673</v>
      </c>
      <c r="I316" s="63">
        <f t="shared" si="75"/>
        <v>-1470.9696639433723</v>
      </c>
      <c r="J316" s="63">
        <f t="shared" si="72"/>
        <v>-376195.6861204788</v>
      </c>
      <c r="K316" s="55"/>
      <c r="L316" s="29"/>
      <c r="M316" s="30"/>
      <c r="N316" s="25">
        <f t="shared" si="76"/>
        <v>279</v>
      </c>
      <c r="O316" s="28" t="e">
        <f t="shared" si="77"/>
        <v>#NUM!</v>
      </c>
      <c r="P316" s="28">
        <f t="shared" si="64"/>
        <v>3111.327670841301</v>
      </c>
      <c r="Q316" s="28" t="e">
        <f t="shared" si="65"/>
        <v>#NUM!</v>
      </c>
      <c r="R316" s="27" t="e">
        <f t="shared" si="66"/>
        <v>#NUM!</v>
      </c>
      <c r="S316" s="28" t="e">
        <f t="shared" si="67"/>
        <v>#NUM!</v>
      </c>
    </row>
    <row r="317" spans="1:19" ht="13.5">
      <c r="A317" s="55"/>
      <c r="B317" s="60">
        <f t="shared" si="68"/>
        <v>280</v>
      </c>
      <c r="C317" s="61">
        <f t="shared" si="69"/>
        <v>48670</v>
      </c>
      <c r="D317" s="63">
        <f t="shared" si="73"/>
        <v>-376195.6861204788</v>
      </c>
      <c r="E317" s="63">
        <f t="shared" si="74"/>
        <v>3111.327670841301</v>
      </c>
      <c r="F317" s="24">
        <f t="shared" si="63"/>
        <v>0</v>
      </c>
      <c r="G317" s="63">
        <f t="shared" si="70"/>
        <v>3111.327670841301</v>
      </c>
      <c r="H317" s="63">
        <f t="shared" si="71"/>
        <v>4600.435595068197</v>
      </c>
      <c r="I317" s="63">
        <f t="shared" si="75"/>
        <v>-1489.1079242268952</v>
      </c>
      <c r="J317" s="63">
        <f t="shared" si="72"/>
        <v>-380796.121715547</v>
      </c>
      <c r="K317" s="55"/>
      <c r="L317" s="29"/>
      <c r="M317" s="30"/>
      <c r="N317" s="25">
        <f t="shared" si="76"/>
        <v>280</v>
      </c>
      <c r="O317" s="28" t="e">
        <f t="shared" si="77"/>
        <v>#NUM!</v>
      </c>
      <c r="P317" s="28">
        <f t="shared" si="64"/>
        <v>3111.327670841301</v>
      </c>
      <c r="Q317" s="28" t="e">
        <f t="shared" si="65"/>
        <v>#NUM!</v>
      </c>
      <c r="R317" s="27" t="e">
        <f t="shared" si="66"/>
        <v>#NUM!</v>
      </c>
      <c r="S317" s="28" t="e">
        <f t="shared" si="67"/>
        <v>#NUM!</v>
      </c>
    </row>
    <row r="318" spans="1:19" ht="13.5">
      <c r="A318" s="55"/>
      <c r="B318" s="60">
        <f t="shared" si="68"/>
        <v>281</v>
      </c>
      <c r="C318" s="61">
        <f t="shared" si="69"/>
        <v>48700</v>
      </c>
      <c r="D318" s="63">
        <f t="shared" si="73"/>
        <v>-380796.121715547</v>
      </c>
      <c r="E318" s="63">
        <f t="shared" si="74"/>
        <v>3111.327670841301</v>
      </c>
      <c r="F318" s="24">
        <f t="shared" si="63"/>
        <v>0</v>
      </c>
      <c r="G318" s="63">
        <f t="shared" si="70"/>
        <v>3111.327670841301</v>
      </c>
      <c r="H318" s="63">
        <f t="shared" si="71"/>
        <v>4618.645652632008</v>
      </c>
      <c r="I318" s="63">
        <f t="shared" si="75"/>
        <v>-1507.3179817907069</v>
      </c>
      <c r="J318" s="63">
        <f t="shared" si="72"/>
        <v>-385414.767368179</v>
      </c>
      <c r="K318" s="55"/>
      <c r="L318" s="29"/>
      <c r="M318" s="30"/>
      <c r="N318" s="25">
        <f t="shared" si="76"/>
        <v>281</v>
      </c>
      <c r="O318" s="28" t="e">
        <f t="shared" si="77"/>
        <v>#NUM!</v>
      </c>
      <c r="P318" s="28">
        <f t="shared" si="64"/>
        <v>3111.327670841301</v>
      </c>
      <c r="Q318" s="28" t="e">
        <f t="shared" si="65"/>
        <v>#NUM!</v>
      </c>
      <c r="R318" s="27" t="e">
        <f t="shared" si="66"/>
        <v>#NUM!</v>
      </c>
      <c r="S318" s="28" t="e">
        <f t="shared" si="67"/>
        <v>#NUM!</v>
      </c>
    </row>
    <row r="319" spans="1:19" ht="13.5">
      <c r="A319" s="55"/>
      <c r="B319" s="60">
        <f t="shared" si="68"/>
        <v>282</v>
      </c>
      <c r="C319" s="61">
        <f t="shared" si="69"/>
        <v>48731</v>
      </c>
      <c r="D319" s="63">
        <f t="shared" si="73"/>
        <v>-385414.767368179</v>
      </c>
      <c r="E319" s="63">
        <f t="shared" si="74"/>
        <v>3111.327670841301</v>
      </c>
      <c r="F319" s="24">
        <f t="shared" si="63"/>
        <v>0</v>
      </c>
      <c r="G319" s="63">
        <f t="shared" si="70"/>
        <v>3111.327670841301</v>
      </c>
      <c r="H319" s="63">
        <f t="shared" si="71"/>
        <v>4636.9277916736755</v>
      </c>
      <c r="I319" s="63">
        <f t="shared" si="75"/>
        <v>-1525.600120832375</v>
      </c>
      <c r="J319" s="63">
        <f t="shared" si="72"/>
        <v>-390051.6951598527</v>
      </c>
      <c r="K319" s="55"/>
      <c r="L319" s="29"/>
      <c r="M319" s="30"/>
      <c r="N319" s="25">
        <f t="shared" si="76"/>
        <v>282</v>
      </c>
      <c r="O319" s="28" t="e">
        <f t="shared" si="77"/>
        <v>#NUM!</v>
      </c>
      <c r="P319" s="28">
        <f t="shared" si="64"/>
        <v>3111.327670841301</v>
      </c>
      <c r="Q319" s="28" t="e">
        <f t="shared" si="65"/>
        <v>#NUM!</v>
      </c>
      <c r="R319" s="27" t="e">
        <f t="shared" si="66"/>
        <v>#NUM!</v>
      </c>
      <c r="S319" s="28" t="e">
        <f t="shared" si="67"/>
        <v>#NUM!</v>
      </c>
    </row>
    <row r="320" spans="1:19" ht="13.5">
      <c r="A320" s="55"/>
      <c r="B320" s="60">
        <f t="shared" si="68"/>
        <v>283</v>
      </c>
      <c r="C320" s="61">
        <f t="shared" si="69"/>
        <v>48761</v>
      </c>
      <c r="D320" s="63">
        <f t="shared" si="73"/>
        <v>-390051.6951598527</v>
      </c>
      <c r="E320" s="63">
        <f t="shared" si="74"/>
        <v>3111.327670841301</v>
      </c>
      <c r="F320" s="24">
        <f t="shared" si="63"/>
        <v>0</v>
      </c>
      <c r="G320" s="63">
        <f t="shared" si="70"/>
        <v>3111.327670841301</v>
      </c>
      <c r="H320" s="63">
        <f t="shared" si="71"/>
        <v>4655.282297515718</v>
      </c>
      <c r="I320" s="63">
        <f t="shared" si="75"/>
        <v>-1543.9546266744167</v>
      </c>
      <c r="J320" s="63">
        <f t="shared" si="72"/>
        <v>-394706.9774573684</v>
      </c>
      <c r="K320" s="55"/>
      <c r="L320" s="29"/>
      <c r="M320" s="30"/>
      <c r="N320" s="25">
        <f t="shared" si="76"/>
        <v>283</v>
      </c>
      <c r="O320" s="28" t="e">
        <f t="shared" si="77"/>
        <v>#NUM!</v>
      </c>
      <c r="P320" s="28">
        <f t="shared" si="64"/>
        <v>3111.327670841301</v>
      </c>
      <c r="Q320" s="28" t="e">
        <f t="shared" si="65"/>
        <v>#NUM!</v>
      </c>
      <c r="R320" s="27" t="e">
        <f t="shared" si="66"/>
        <v>#NUM!</v>
      </c>
      <c r="S320" s="28" t="e">
        <f t="shared" si="67"/>
        <v>#NUM!</v>
      </c>
    </row>
    <row r="321" spans="1:19" ht="13.5">
      <c r="A321" s="55"/>
      <c r="B321" s="60">
        <f t="shared" si="68"/>
        <v>284</v>
      </c>
      <c r="C321" s="61">
        <f t="shared" si="69"/>
        <v>48792</v>
      </c>
      <c r="D321" s="63">
        <f t="shared" si="73"/>
        <v>-394706.9774573684</v>
      </c>
      <c r="E321" s="63">
        <f t="shared" si="74"/>
        <v>3111.327670841301</v>
      </c>
      <c r="F321" s="24">
        <f t="shared" si="63"/>
        <v>0</v>
      </c>
      <c r="G321" s="63">
        <f t="shared" si="70"/>
        <v>3111.327670841301</v>
      </c>
      <c r="H321" s="63">
        <f t="shared" si="71"/>
        <v>4673.709456610051</v>
      </c>
      <c r="I321" s="63">
        <f t="shared" si="75"/>
        <v>-1562.38178576875</v>
      </c>
      <c r="J321" s="63">
        <f t="shared" si="72"/>
        <v>-399380.6869139784</v>
      </c>
      <c r="K321" s="55"/>
      <c r="L321" s="29"/>
      <c r="M321" s="30"/>
      <c r="N321" s="25">
        <f t="shared" si="76"/>
        <v>284</v>
      </c>
      <c r="O321" s="28" t="e">
        <f t="shared" si="77"/>
        <v>#NUM!</v>
      </c>
      <c r="P321" s="28">
        <f t="shared" si="64"/>
        <v>3111.327670841301</v>
      </c>
      <c r="Q321" s="28" t="e">
        <f t="shared" si="65"/>
        <v>#NUM!</v>
      </c>
      <c r="R321" s="27" t="e">
        <f t="shared" si="66"/>
        <v>#NUM!</v>
      </c>
      <c r="S321" s="28" t="e">
        <f t="shared" si="67"/>
        <v>#NUM!</v>
      </c>
    </row>
    <row r="322" spans="1:19" ht="13.5">
      <c r="A322" s="55"/>
      <c r="B322" s="60">
        <f t="shared" si="68"/>
        <v>285</v>
      </c>
      <c r="C322" s="61">
        <f t="shared" si="69"/>
        <v>48823</v>
      </c>
      <c r="D322" s="63">
        <f t="shared" si="73"/>
        <v>-399380.6869139784</v>
      </c>
      <c r="E322" s="63">
        <f t="shared" si="74"/>
        <v>3111.327670841301</v>
      </c>
      <c r="F322" s="24">
        <f t="shared" si="63"/>
        <v>0</v>
      </c>
      <c r="G322" s="63">
        <f t="shared" si="70"/>
        <v>3111.327670841301</v>
      </c>
      <c r="H322" s="63">
        <f t="shared" si="71"/>
        <v>4692.209556542466</v>
      </c>
      <c r="I322" s="63">
        <f t="shared" si="75"/>
        <v>-1580.8818857011647</v>
      </c>
      <c r="J322" s="63">
        <f t="shared" si="72"/>
        <v>-404072.8964705209</v>
      </c>
      <c r="K322" s="55"/>
      <c r="L322" s="29"/>
      <c r="M322" s="30"/>
      <c r="N322" s="25">
        <f t="shared" si="76"/>
        <v>285</v>
      </c>
      <c r="O322" s="28" t="e">
        <f t="shared" si="77"/>
        <v>#NUM!</v>
      </c>
      <c r="P322" s="28">
        <f t="shared" si="64"/>
        <v>3111.327670841301</v>
      </c>
      <c r="Q322" s="28" t="e">
        <f t="shared" si="65"/>
        <v>#NUM!</v>
      </c>
      <c r="R322" s="27" t="e">
        <f t="shared" si="66"/>
        <v>#NUM!</v>
      </c>
      <c r="S322" s="28" t="e">
        <f t="shared" si="67"/>
        <v>#NUM!</v>
      </c>
    </row>
    <row r="323" spans="1:19" ht="13.5">
      <c r="A323" s="55"/>
      <c r="B323" s="60">
        <f t="shared" si="68"/>
        <v>286</v>
      </c>
      <c r="C323" s="61">
        <f t="shared" si="69"/>
        <v>48853</v>
      </c>
      <c r="D323" s="63">
        <f t="shared" si="73"/>
        <v>-404072.8964705209</v>
      </c>
      <c r="E323" s="63">
        <f t="shared" si="74"/>
        <v>3111.327670841301</v>
      </c>
      <c r="F323" s="24">
        <f t="shared" si="63"/>
        <v>0</v>
      </c>
      <c r="G323" s="63">
        <f t="shared" si="70"/>
        <v>3111.327670841301</v>
      </c>
      <c r="H323" s="63">
        <f t="shared" si="71"/>
        <v>4710.782886037113</v>
      </c>
      <c r="I323" s="63">
        <f t="shared" si="75"/>
        <v>-1599.4552151958117</v>
      </c>
      <c r="J323" s="63">
        <f t="shared" si="72"/>
        <v>-408783.679356558</v>
      </c>
      <c r="K323" s="55"/>
      <c r="L323" s="29"/>
      <c r="M323" s="30"/>
      <c r="N323" s="25">
        <f t="shared" si="76"/>
        <v>286</v>
      </c>
      <c r="O323" s="28" t="e">
        <f t="shared" si="77"/>
        <v>#NUM!</v>
      </c>
      <c r="P323" s="28">
        <f t="shared" si="64"/>
        <v>3111.327670841301</v>
      </c>
      <c r="Q323" s="28" t="e">
        <f t="shared" si="65"/>
        <v>#NUM!</v>
      </c>
      <c r="R323" s="27" t="e">
        <f t="shared" si="66"/>
        <v>#NUM!</v>
      </c>
      <c r="S323" s="28" t="e">
        <f t="shared" si="67"/>
        <v>#NUM!</v>
      </c>
    </row>
    <row r="324" spans="1:19" ht="13.5">
      <c r="A324" s="55"/>
      <c r="B324" s="60">
        <f t="shared" si="68"/>
        <v>287</v>
      </c>
      <c r="C324" s="61">
        <f t="shared" si="69"/>
        <v>48884</v>
      </c>
      <c r="D324" s="63">
        <f t="shared" si="73"/>
        <v>-408783.679356558</v>
      </c>
      <c r="E324" s="63">
        <f t="shared" si="74"/>
        <v>3111.327670841301</v>
      </c>
      <c r="F324" s="24">
        <f t="shared" si="63"/>
        <v>0</v>
      </c>
      <c r="G324" s="63">
        <f t="shared" si="70"/>
        <v>3111.327670841301</v>
      </c>
      <c r="H324" s="63">
        <f t="shared" si="71"/>
        <v>4729.42973496101</v>
      </c>
      <c r="I324" s="63">
        <f t="shared" si="75"/>
        <v>-1618.102064119709</v>
      </c>
      <c r="J324" s="63">
        <f t="shared" si="72"/>
        <v>-413513.109091519</v>
      </c>
      <c r="K324" s="55"/>
      <c r="L324" s="29"/>
      <c r="M324" s="30"/>
      <c r="N324" s="25">
        <f t="shared" si="76"/>
        <v>287</v>
      </c>
      <c r="O324" s="28" t="e">
        <f t="shared" si="77"/>
        <v>#NUM!</v>
      </c>
      <c r="P324" s="28">
        <f t="shared" si="64"/>
        <v>3111.327670841301</v>
      </c>
      <c r="Q324" s="28" t="e">
        <f t="shared" si="65"/>
        <v>#NUM!</v>
      </c>
      <c r="R324" s="27" t="e">
        <f t="shared" si="66"/>
        <v>#NUM!</v>
      </c>
      <c r="S324" s="28" t="e">
        <f t="shared" si="67"/>
        <v>#NUM!</v>
      </c>
    </row>
    <row r="325" spans="1:19" ht="13.5">
      <c r="A325" s="55"/>
      <c r="B325" s="60">
        <f t="shared" si="68"/>
        <v>288</v>
      </c>
      <c r="C325" s="61">
        <f t="shared" si="69"/>
        <v>48914</v>
      </c>
      <c r="D325" s="63">
        <f t="shared" si="73"/>
        <v>-413513.109091519</v>
      </c>
      <c r="E325" s="63">
        <f t="shared" si="74"/>
        <v>3111.327670841301</v>
      </c>
      <c r="F325" s="24">
        <f t="shared" si="63"/>
        <v>0</v>
      </c>
      <c r="G325" s="63">
        <f t="shared" si="70"/>
        <v>3111.327670841301</v>
      </c>
      <c r="H325" s="63">
        <f t="shared" si="71"/>
        <v>4748.150394328564</v>
      </c>
      <c r="I325" s="63">
        <f t="shared" si="75"/>
        <v>-1636.822723487263</v>
      </c>
      <c r="J325" s="63">
        <f t="shared" si="72"/>
        <v>-418261.2594858476</v>
      </c>
      <c r="K325" s="55"/>
      <c r="L325" s="29"/>
      <c r="M325" s="30"/>
      <c r="N325" s="25">
        <f t="shared" si="76"/>
        <v>288</v>
      </c>
      <c r="O325" s="28" t="e">
        <f t="shared" si="77"/>
        <v>#NUM!</v>
      </c>
      <c r="P325" s="28">
        <f t="shared" si="64"/>
        <v>3111.327670841301</v>
      </c>
      <c r="Q325" s="28" t="e">
        <f t="shared" si="65"/>
        <v>#NUM!</v>
      </c>
      <c r="R325" s="27" t="e">
        <f t="shared" si="66"/>
        <v>#NUM!</v>
      </c>
      <c r="S325" s="28" t="e">
        <f t="shared" si="67"/>
        <v>#NUM!</v>
      </c>
    </row>
    <row r="326" spans="1:19" ht="13.5">
      <c r="A326" s="55"/>
      <c r="B326" s="60">
        <f t="shared" si="68"/>
        <v>289</v>
      </c>
      <c r="C326" s="61">
        <f t="shared" si="69"/>
        <v>48945</v>
      </c>
      <c r="D326" s="63">
        <f t="shared" si="73"/>
        <v>-418261.2594858476</v>
      </c>
      <c r="E326" s="63">
        <f t="shared" si="74"/>
        <v>3111.327670841301</v>
      </c>
      <c r="F326" s="24">
        <f t="shared" si="63"/>
        <v>0</v>
      </c>
      <c r="G326" s="63">
        <f t="shared" si="70"/>
        <v>3111.327670841301</v>
      </c>
      <c r="H326" s="63">
        <f t="shared" si="71"/>
        <v>4766.945156306114</v>
      </c>
      <c r="I326" s="63">
        <f t="shared" si="75"/>
        <v>-1655.6174854648134</v>
      </c>
      <c r="J326" s="63">
        <f t="shared" si="72"/>
        <v>-423028.2046421537</v>
      </c>
      <c r="K326" s="55"/>
      <c r="L326" s="29"/>
      <c r="M326" s="30"/>
      <c r="N326" s="25">
        <f t="shared" si="76"/>
        <v>289</v>
      </c>
      <c r="O326" s="28" t="e">
        <f t="shared" si="77"/>
        <v>#NUM!</v>
      </c>
      <c r="P326" s="28">
        <f t="shared" si="64"/>
        <v>3111.327670841301</v>
      </c>
      <c r="Q326" s="28" t="e">
        <f t="shared" si="65"/>
        <v>#NUM!</v>
      </c>
      <c r="R326" s="27" t="e">
        <f t="shared" si="66"/>
        <v>#NUM!</v>
      </c>
      <c r="S326" s="28" t="e">
        <f t="shared" si="67"/>
        <v>#NUM!</v>
      </c>
    </row>
    <row r="327" spans="1:19" ht="13.5">
      <c r="A327" s="55"/>
      <c r="B327" s="60">
        <f t="shared" si="68"/>
        <v>290</v>
      </c>
      <c r="C327" s="61">
        <f t="shared" si="69"/>
        <v>48976</v>
      </c>
      <c r="D327" s="63">
        <f t="shared" si="73"/>
        <v>-423028.2046421537</v>
      </c>
      <c r="E327" s="63">
        <f t="shared" si="74"/>
        <v>3111.327670841301</v>
      </c>
      <c r="F327" s="24">
        <f t="shared" si="63"/>
        <v>0</v>
      </c>
      <c r="G327" s="63">
        <f t="shared" si="70"/>
        <v>3111.327670841301</v>
      </c>
      <c r="H327" s="63">
        <f t="shared" si="71"/>
        <v>4785.814314216493</v>
      </c>
      <c r="I327" s="63">
        <f t="shared" si="75"/>
        <v>-1674.4866433751915</v>
      </c>
      <c r="J327" s="63">
        <f t="shared" si="72"/>
        <v>-427814.0189563702</v>
      </c>
      <c r="K327" s="55"/>
      <c r="L327" s="29"/>
      <c r="M327" s="30"/>
      <c r="N327" s="25">
        <f t="shared" si="76"/>
        <v>290</v>
      </c>
      <c r="O327" s="28" t="e">
        <f t="shared" si="77"/>
        <v>#NUM!</v>
      </c>
      <c r="P327" s="28">
        <f t="shared" si="64"/>
        <v>3111.327670841301</v>
      </c>
      <c r="Q327" s="28" t="e">
        <f t="shared" si="65"/>
        <v>#NUM!</v>
      </c>
      <c r="R327" s="27" t="e">
        <f t="shared" si="66"/>
        <v>#NUM!</v>
      </c>
      <c r="S327" s="28" t="e">
        <f t="shared" si="67"/>
        <v>#NUM!</v>
      </c>
    </row>
    <row r="328" spans="1:19" ht="13.5">
      <c r="A328" s="55"/>
      <c r="B328" s="60">
        <f t="shared" si="68"/>
        <v>291</v>
      </c>
      <c r="C328" s="61">
        <f t="shared" si="69"/>
        <v>49004</v>
      </c>
      <c r="D328" s="63">
        <f t="shared" si="73"/>
        <v>-427814.0189563702</v>
      </c>
      <c r="E328" s="63">
        <f t="shared" si="74"/>
        <v>3111.327670841301</v>
      </c>
      <c r="F328" s="24">
        <f t="shared" si="63"/>
        <v>0</v>
      </c>
      <c r="G328" s="63">
        <f t="shared" si="70"/>
        <v>3111.327670841301</v>
      </c>
      <c r="H328" s="63">
        <f t="shared" si="71"/>
        <v>4804.7581625436</v>
      </c>
      <c r="I328" s="63">
        <f t="shared" si="75"/>
        <v>-1693.4304917022985</v>
      </c>
      <c r="J328" s="63">
        <f t="shared" si="72"/>
        <v>-432618.7771189138</v>
      </c>
      <c r="K328" s="55"/>
      <c r="L328" s="29"/>
      <c r="M328" s="30"/>
      <c r="N328" s="25">
        <f t="shared" si="76"/>
        <v>291</v>
      </c>
      <c r="O328" s="28" t="e">
        <f t="shared" si="77"/>
        <v>#NUM!</v>
      </c>
      <c r="P328" s="28">
        <f t="shared" si="64"/>
        <v>3111.327670841301</v>
      </c>
      <c r="Q328" s="28" t="e">
        <f t="shared" si="65"/>
        <v>#NUM!</v>
      </c>
      <c r="R328" s="27" t="e">
        <f t="shared" si="66"/>
        <v>#NUM!</v>
      </c>
      <c r="S328" s="28" t="e">
        <f t="shared" si="67"/>
        <v>#NUM!</v>
      </c>
    </row>
    <row r="329" spans="1:19" ht="13.5">
      <c r="A329" s="55"/>
      <c r="B329" s="60">
        <f t="shared" si="68"/>
        <v>292</v>
      </c>
      <c r="C329" s="61">
        <f t="shared" si="69"/>
        <v>49035</v>
      </c>
      <c r="D329" s="63">
        <f t="shared" si="73"/>
        <v>-432618.7771189138</v>
      </c>
      <c r="E329" s="63">
        <f t="shared" si="74"/>
        <v>3111.327670841301</v>
      </c>
      <c r="F329" s="24">
        <f t="shared" si="63"/>
        <v>0</v>
      </c>
      <c r="G329" s="63">
        <f t="shared" si="70"/>
        <v>3111.327670841301</v>
      </c>
      <c r="H329" s="63">
        <f t="shared" si="71"/>
        <v>4823.776996937001</v>
      </c>
      <c r="I329" s="63">
        <f t="shared" si="75"/>
        <v>-1712.4493260957004</v>
      </c>
      <c r="J329" s="63">
        <f t="shared" si="72"/>
        <v>-437442.55411585077</v>
      </c>
      <c r="K329" s="55"/>
      <c r="L329" s="29"/>
      <c r="M329" s="30"/>
      <c r="N329" s="25">
        <f t="shared" si="76"/>
        <v>292</v>
      </c>
      <c r="O329" s="28" t="e">
        <f t="shared" si="77"/>
        <v>#NUM!</v>
      </c>
      <c r="P329" s="28">
        <f t="shared" si="64"/>
        <v>3111.327670841301</v>
      </c>
      <c r="Q329" s="28" t="e">
        <f t="shared" si="65"/>
        <v>#NUM!</v>
      </c>
      <c r="R329" s="27" t="e">
        <f t="shared" si="66"/>
        <v>#NUM!</v>
      </c>
      <c r="S329" s="28" t="e">
        <f t="shared" si="67"/>
        <v>#NUM!</v>
      </c>
    </row>
    <row r="330" spans="1:19" ht="13.5">
      <c r="A330" s="55"/>
      <c r="B330" s="60">
        <f t="shared" si="68"/>
        <v>293</v>
      </c>
      <c r="C330" s="61">
        <f t="shared" si="69"/>
        <v>49065</v>
      </c>
      <c r="D330" s="63">
        <f t="shared" si="73"/>
        <v>-437442.55411585077</v>
      </c>
      <c r="E330" s="63">
        <f t="shared" si="74"/>
        <v>3111.327670841301</v>
      </c>
      <c r="F330" s="24">
        <f t="shared" si="63"/>
        <v>0</v>
      </c>
      <c r="G330" s="63">
        <f t="shared" si="70"/>
        <v>3111.327670841301</v>
      </c>
      <c r="H330" s="63">
        <f t="shared" si="71"/>
        <v>4842.871114216543</v>
      </c>
      <c r="I330" s="63">
        <f t="shared" si="75"/>
        <v>-1731.5434433752425</v>
      </c>
      <c r="J330" s="63">
        <f t="shared" si="72"/>
        <v>-442285.42523006734</v>
      </c>
      <c r="K330" s="55"/>
      <c r="L330" s="29"/>
      <c r="M330" s="30"/>
      <c r="N330" s="25">
        <f t="shared" si="76"/>
        <v>293</v>
      </c>
      <c r="O330" s="28" t="e">
        <f t="shared" si="77"/>
        <v>#NUM!</v>
      </c>
      <c r="P330" s="28">
        <f t="shared" si="64"/>
        <v>3111.327670841301</v>
      </c>
      <c r="Q330" s="28" t="e">
        <f t="shared" si="65"/>
        <v>#NUM!</v>
      </c>
      <c r="R330" s="27" t="e">
        <f t="shared" si="66"/>
        <v>#NUM!</v>
      </c>
      <c r="S330" s="28" t="e">
        <f t="shared" si="67"/>
        <v>#NUM!</v>
      </c>
    </row>
    <row r="331" spans="1:19" ht="13.5">
      <c r="A331" s="55"/>
      <c r="B331" s="60">
        <f t="shared" si="68"/>
        <v>294</v>
      </c>
      <c r="C331" s="61">
        <f t="shared" si="69"/>
        <v>49096</v>
      </c>
      <c r="D331" s="63">
        <f t="shared" si="73"/>
        <v>-442285.42523006734</v>
      </c>
      <c r="E331" s="63">
        <f t="shared" si="74"/>
        <v>3111.327670841301</v>
      </c>
      <c r="F331" s="24">
        <f t="shared" si="63"/>
        <v>0</v>
      </c>
      <c r="G331" s="63">
        <f t="shared" si="70"/>
        <v>3111.327670841301</v>
      </c>
      <c r="H331" s="63">
        <f t="shared" si="71"/>
        <v>4862.040812376984</v>
      </c>
      <c r="I331" s="63">
        <f t="shared" si="75"/>
        <v>-1750.7131415356832</v>
      </c>
      <c r="J331" s="63">
        <f t="shared" si="72"/>
        <v>-447147.46604244434</v>
      </c>
      <c r="K331" s="55"/>
      <c r="L331" s="29"/>
      <c r="M331" s="30"/>
      <c r="N331" s="25">
        <f t="shared" si="76"/>
        <v>294</v>
      </c>
      <c r="O331" s="28" t="e">
        <f t="shared" si="77"/>
        <v>#NUM!</v>
      </c>
      <c r="P331" s="28">
        <f t="shared" si="64"/>
        <v>3111.327670841301</v>
      </c>
      <c r="Q331" s="28" t="e">
        <f t="shared" si="65"/>
        <v>#NUM!</v>
      </c>
      <c r="R331" s="27" t="e">
        <f t="shared" si="66"/>
        <v>#NUM!</v>
      </c>
      <c r="S331" s="28" t="e">
        <f t="shared" si="67"/>
        <v>#NUM!</v>
      </c>
    </row>
    <row r="332" spans="1:19" ht="13.5">
      <c r="A332" s="55"/>
      <c r="B332" s="60">
        <f t="shared" si="68"/>
        <v>295</v>
      </c>
      <c r="C332" s="61">
        <f t="shared" si="69"/>
        <v>49126</v>
      </c>
      <c r="D332" s="63">
        <f t="shared" si="73"/>
        <v>-447147.46604244434</v>
      </c>
      <c r="E332" s="63">
        <f t="shared" si="74"/>
        <v>3111.327670841301</v>
      </c>
      <c r="F332" s="24">
        <f t="shared" si="63"/>
        <v>0</v>
      </c>
      <c r="G332" s="63">
        <f t="shared" si="70"/>
        <v>3111.327670841301</v>
      </c>
      <c r="H332" s="63">
        <f t="shared" si="71"/>
        <v>4881.286390592643</v>
      </c>
      <c r="I332" s="63">
        <f t="shared" si="75"/>
        <v>-1769.9587197513422</v>
      </c>
      <c r="J332" s="63">
        <f t="shared" si="72"/>
        <v>-452028.752433037</v>
      </c>
      <c r="K332" s="55"/>
      <c r="L332" s="29"/>
      <c r="M332" s="30"/>
      <c r="N332" s="25">
        <f t="shared" si="76"/>
        <v>295</v>
      </c>
      <c r="O332" s="28" t="e">
        <f t="shared" si="77"/>
        <v>#NUM!</v>
      </c>
      <c r="P332" s="28">
        <f t="shared" si="64"/>
        <v>3111.327670841301</v>
      </c>
      <c r="Q332" s="28" t="e">
        <f t="shared" si="65"/>
        <v>#NUM!</v>
      </c>
      <c r="R332" s="27" t="e">
        <f t="shared" si="66"/>
        <v>#NUM!</v>
      </c>
      <c r="S332" s="28" t="e">
        <f t="shared" si="67"/>
        <v>#NUM!</v>
      </c>
    </row>
    <row r="333" spans="1:19" ht="13.5">
      <c r="A333" s="55"/>
      <c r="B333" s="60">
        <f t="shared" si="68"/>
        <v>296</v>
      </c>
      <c r="C333" s="61">
        <f t="shared" si="69"/>
        <v>49157</v>
      </c>
      <c r="D333" s="63">
        <f t="shared" si="73"/>
        <v>-452028.752433037</v>
      </c>
      <c r="E333" s="63">
        <f t="shared" si="74"/>
        <v>3111.327670841301</v>
      </c>
      <c r="F333" s="24">
        <f t="shared" si="63"/>
        <v>0</v>
      </c>
      <c r="G333" s="63">
        <f t="shared" si="70"/>
        <v>3111.327670841301</v>
      </c>
      <c r="H333" s="63">
        <f t="shared" si="71"/>
        <v>4900.608149222073</v>
      </c>
      <c r="I333" s="63">
        <f t="shared" si="75"/>
        <v>-1789.2804783807715</v>
      </c>
      <c r="J333" s="63">
        <f t="shared" si="72"/>
        <v>-456929.3605822591</v>
      </c>
      <c r="K333" s="55"/>
      <c r="L333" s="29"/>
      <c r="M333" s="30"/>
      <c r="N333" s="25">
        <f t="shared" si="76"/>
        <v>296</v>
      </c>
      <c r="O333" s="28" t="e">
        <f t="shared" si="77"/>
        <v>#NUM!</v>
      </c>
      <c r="P333" s="28">
        <f t="shared" si="64"/>
        <v>3111.327670841301</v>
      </c>
      <c r="Q333" s="28" t="e">
        <f t="shared" si="65"/>
        <v>#NUM!</v>
      </c>
      <c r="R333" s="27" t="e">
        <f t="shared" si="66"/>
        <v>#NUM!</v>
      </c>
      <c r="S333" s="28" t="e">
        <f t="shared" si="67"/>
        <v>#NUM!</v>
      </c>
    </row>
    <row r="334" spans="1:19" ht="13.5">
      <c r="A334" s="55"/>
      <c r="B334" s="60">
        <f t="shared" si="68"/>
        <v>297</v>
      </c>
      <c r="C334" s="61">
        <f t="shared" si="69"/>
        <v>49188</v>
      </c>
      <c r="D334" s="63">
        <f t="shared" si="73"/>
        <v>-456929.3605822591</v>
      </c>
      <c r="E334" s="63">
        <f t="shared" si="74"/>
        <v>3111.327670841301</v>
      </c>
      <c r="F334" s="24">
        <f t="shared" si="63"/>
        <v>0</v>
      </c>
      <c r="G334" s="63">
        <f t="shared" si="70"/>
        <v>3111.327670841301</v>
      </c>
      <c r="H334" s="63">
        <f t="shared" si="71"/>
        <v>4920.006389812743</v>
      </c>
      <c r="I334" s="63">
        <f t="shared" si="75"/>
        <v>-1808.6787189714423</v>
      </c>
      <c r="J334" s="63">
        <f t="shared" si="72"/>
        <v>-461849.3669720718</v>
      </c>
      <c r="K334" s="55"/>
      <c r="L334" s="29"/>
      <c r="M334" s="30"/>
      <c r="N334" s="25">
        <f t="shared" si="76"/>
        <v>297</v>
      </c>
      <c r="O334" s="28" t="e">
        <f t="shared" si="77"/>
        <v>#NUM!</v>
      </c>
      <c r="P334" s="28">
        <f t="shared" si="64"/>
        <v>3111.327670841301</v>
      </c>
      <c r="Q334" s="28" t="e">
        <f t="shared" si="65"/>
        <v>#NUM!</v>
      </c>
      <c r="R334" s="27" t="e">
        <f t="shared" si="66"/>
        <v>#NUM!</v>
      </c>
      <c r="S334" s="28" t="e">
        <f t="shared" si="67"/>
        <v>#NUM!</v>
      </c>
    </row>
    <row r="335" spans="1:19" ht="13.5">
      <c r="A335" s="55"/>
      <c r="B335" s="60">
        <f t="shared" si="68"/>
        <v>298</v>
      </c>
      <c r="C335" s="61">
        <f t="shared" si="69"/>
        <v>49218</v>
      </c>
      <c r="D335" s="63">
        <f t="shared" si="73"/>
        <v>-461849.3669720718</v>
      </c>
      <c r="E335" s="63">
        <f t="shared" si="74"/>
        <v>3111.327670841301</v>
      </c>
      <c r="F335" s="24">
        <f t="shared" si="63"/>
        <v>0</v>
      </c>
      <c r="G335" s="63">
        <f t="shared" si="70"/>
        <v>3111.327670841301</v>
      </c>
      <c r="H335" s="63">
        <f t="shared" si="71"/>
        <v>4939.481415105752</v>
      </c>
      <c r="I335" s="63">
        <f t="shared" si="75"/>
        <v>-1828.153744264451</v>
      </c>
      <c r="J335" s="63">
        <f t="shared" si="72"/>
        <v>-466788.84838717757</v>
      </c>
      <c r="K335" s="55"/>
      <c r="L335" s="29"/>
      <c r="M335" s="30"/>
      <c r="N335" s="25">
        <f t="shared" si="76"/>
        <v>298</v>
      </c>
      <c r="O335" s="28" t="e">
        <f t="shared" si="77"/>
        <v>#NUM!</v>
      </c>
      <c r="P335" s="28">
        <f t="shared" si="64"/>
        <v>3111.327670841301</v>
      </c>
      <c r="Q335" s="28" t="e">
        <f t="shared" si="65"/>
        <v>#NUM!</v>
      </c>
      <c r="R335" s="27" t="e">
        <f t="shared" si="66"/>
        <v>#NUM!</v>
      </c>
      <c r="S335" s="28" t="e">
        <f t="shared" si="67"/>
        <v>#NUM!</v>
      </c>
    </row>
    <row r="336" spans="1:19" ht="13.5">
      <c r="A336" s="55"/>
      <c r="B336" s="60">
        <f t="shared" si="68"/>
        <v>299</v>
      </c>
      <c r="C336" s="61">
        <f t="shared" si="69"/>
        <v>49249</v>
      </c>
      <c r="D336" s="63">
        <f t="shared" si="73"/>
        <v>-466788.84838717757</v>
      </c>
      <c r="E336" s="63">
        <f t="shared" si="74"/>
        <v>3111.327670841301</v>
      </c>
      <c r="F336" s="24">
        <f t="shared" si="63"/>
        <v>0</v>
      </c>
      <c r="G336" s="63">
        <f t="shared" si="70"/>
        <v>3111.327670841301</v>
      </c>
      <c r="H336" s="63">
        <f t="shared" si="71"/>
        <v>4959.033529040546</v>
      </c>
      <c r="I336" s="63">
        <f t="shared" si="75"/>
        <v>-1847.7058581992444</v>
      </c>
      <c r="J336" s="63">
        <f t="shared" si="72"/>
        <v>-471747.8819162181</v>
      </c>
      <c r="K336" s="55"/>
      <c r="L336" s="29"/>
      <c r="M336" s="30"/>
      <c r="N336" s="25">
        <f t="shared" si="76"/>
        <v>299</v>
      </c>
      <c r="O336" s="28" t="e">
        <f t="shared" si="77"/>
        <v>#NUM!</v>
      </c>
      <c r="P336" s="28">
        <f t="shared" si="64"/>
        <v>3111.327670841301</v>
      </c>
      <c r="Q336" s="28" t="e">
        <f t="shared" si="65"/>
        <v>#NUM!</v>
      </c>
      <c r="R336" s="27" t="e">
        <f t="shared" si="66"/>
        <v>#NUM!</v>
      </c>
      <c r="S336" s="28" t="e">
        <f t="shared" si="67"/>
        <v>#NUM!</v>
      </c>
    </row>
    <row r="337" spans="1:19" ht="13.5">
      <c r="A337" s="55"/>
      <c r="B337" s="60">
        <f t="shared" si="68"/>
        <v>300</v>
      </c>
      <c r="C337" s="61">
        <f t="shared" si="69"/>
        <v>49279</v>
      </c>
      <c r="D337" s="63">
        <f t="shared" si="73"/>
        <v>-471747.8819162181</v>
      </c>
      <c r="E337" s="63">
        <f t="shared" si="74"/>
        <v>3111.327670841301</v>
      </c>
      <c r="F337" s="24">
        <f t="shared" si="63"/>
        <v>0</v>
      </c>
      <c r="G337" s="63">
        <f t="shared" si="70"/>
        <v>3111.327670841301</v>
      </c>
      <c r="H337" s="63">
        <f t="shared" si="71"/>
        <v>4978.6630367596645</v>
      </c>
      <c r="I337" s="63">
        <f t="shared" si="75"/>
        <v>-1867.3353659183633</v>
      </c>
      <c r="J337" s="63">
        <f t="shared" si="72"/>
        <v>-476726.54495297774</v>
      </c>
      <c r="K337" s="55"/>
      <c r="L337" s="29"/>
      <c r="M337" s="30"/>
      <c r="N337" s="25">
        <f t="shared" si="76"/>
        <v>300</v>
      </c>
      <c r="O337" s="28" t="e">
        <f t="shared" si="77"/>
        <v>#NUM!</v>
      </c>
      <c r="P337" s="28">
        <f t="shared" si="64"/>
        <v>3111.327670841301</v>
      </c>
      <c r="Q337" s="28" t="e">
        <f t="shared" si="65"/>
        <v>#NUM!</v>
      </c>
      <c r="R337" s="27" t="e">
        <f t="shared" si="66"/>
        <v>#NUM!</v>
      </c>
      <c r="S337" s="28" t="e">
        <f t="shared" si="67"/>
        <v>#NUM!</v>
      </c>
    </row>
    <row r="338" spans="1:19" ht="13.5">
      <c r="A338" s="55"/>
      <c r="B338" s="60">
        <f t="shared" si="68"/>
        <v>301</v>
      </c>
      <c r="C338" s="61">
        <f t="shared" si="69"/>
        <v>49310</v>
      </c>
      <c r="D338" s="63">
        <f t="shared" si="73"/>
        <v>-476726.54495297774</v>
      </c>
      <c r="E338" s="63">
        <f t="shared" si="74"/>
        <v>3111.327670841301</v>
      </c>
      <c r="F338" s="24">
        <f t="shared" si="63"/>
        <v>0</v>
      </c>
      <c r="G338" s="63">
        <f t="shared" si="70"/>
        <v>3111.327670841301</v>
      </c>
      <c r="H338" s="63">
        <f t="shared" si="71"/>
        <v>4998.370244613505</v>
      </c>
      <c r="I338" s="63">
        <f t="shared" si="75"/>
        <v>-1887.0425737722035</v>
      </c>
      <c r="J338" s="63">
        <f t="shared" si="72"/>
        <v>-481724.91519759124</v>
      </c>
      <c r="K338" s="55"/>
      <c r="L338" s="29"/>
      <c r="M338" s="30"/>
      <c r="N338" s="25">
        <f t="shared" si="76"/>
        <v>301</v>
      </c>
      <c r="O338" s="28" t="e">
        <f t="shared" si="77"/>
        <v>#NUM!</v>
      </c>
      <c r="P338" s="28">
        <f t="shared" si="64"/>
        <v>3111.327670841301</v>
      </c>
      <c r="Q338" s="28" t="e">
        <f t="shared" si="65"/>
        <v>#NUM!</v>
      </c>
      <c r="R338" s="27" t="e">
        <f t="shared" si="66"/>
        <v>#NUM!</v>
      </c>
      <c r="S338" s="28" t="e">
        <f t="shared" si="67"/>
        <v>#NUM!</v>
      </c>
    </row>
    <row r="339" spans="1:19" ht="13.5">
      <c r="A339" s="55"/>
      <c r="B339" s="60">
        <f t="shared" si="68"/>
        <v>302</v>
      </c>
      <c r="C339" s="61">
        <f t="shared" si="69"/>
        <v>49341</v>
      </c>
      <c r="D339" s="63">
        <f t="shared" si="73"/>
        <v>-481724.91519759124</v>
      </c>
      <c r="E339" s="63">
        <f t="shared" si="74"/>
        <v>3111.327670841301</v>
      </c>
      <c r="F339" s="24">
        <f t="shared" si="63"/>
        <v>0</v>
      </c>
      <c r="G339" s="63">
        <f t="shared" si="70"/>
        <v>3111.327670841301</v>
      </c>
      <c r="H339" s="63">
        <f t="shared" si="71"/>
        <v>5018.1554601651</v>
      </c>
      <c r="I339" s="63">
        <f t="shared" si="75"/>
        <v>-1906.8277893237985</v>
      </c>
      <c r="J339" s="63">
        <f t="shared" si="72"/>
        <v>-486743.07065775635</v>
      </c>
      <c r="K339" s="55"/>
      <c r="L339" s="29"/>
      <c r="M339" s="30"/>
      <c r="N339" s="25">
        <f t="shared" si="76"/>
        <v>302</v>
      </c>
      <c r="O339" s="28" t="e">
        <f t="shared" si="77"/>
        <v>#NUM!</v>
      </c>
      <c r="P339" s="28">
        <f t="shared" si="64"/>
        <v>3111.327670841301</v>
      </c>
      <c r="Q339" s="28" t="e">
        <f t="shared" si="65"/>
        <v>#NUM!</v>
      </c>
      <c r="R339" s="27" t="e">
        <f t="shared" si="66"/>
        <v>#NUM!</v>
      </c>
      <c r="S339" s="28" t="e">
        <f t="shared" si="67"/>
        <v>#NUM!</v>
      </c>
    </row>
    <row r="340" spans="1:19" ht="13.5">
      <c r="A340" s="55"/>
      <c r="B340" s="60">
        <f t="shared" si="68"/>
        <v>303</v>
      </c>
      <c r="C340" s="61">
        <f t="shared" si="69"/>
        <v>49369</v>
      </c>
      <c r="D340" s="63">
        <f t="shared" si="73"/>
        <v>-486743.07065775635</v>
      </c>
      <c r="E340" s="63">
        <f t="shared" si="74"/>
        <v>3111.327670841301</v>
      </c>
      <c r="F340" s="24">
        <f t="shared" si="63"/>
        <v>0</v>
      </c>
      <c r="G340" s="63">
        <f t="shared" si="70"/>
        <v>3111.327670841301</v>
      </c>
      <c r="H340" s="63">
        <f t="shared" si="71"/>
        <v>5038.01899219492</v>
      </c>
      <c r="I340" s="63">
        <f t="shared" si="75"/>
        <v>-1926.691321353619</v>
      </c>
      <c r="J340" s="63">
        <f t="shared" si="72"/>
        <v>-491781.08964995126</v>
      </c>
      <c r="K340" s="55"/>
      <c r="L340" s="29"/>
      <c r="M340" s="30"/>
      <c r="N340" s="25">
        <f t="shared" si="76"/>
        <v>303</v>
      </c>
      <c r="O340" s="28" t="e">
        <f t="shared" si="77"/>
        <v>#NUM!</v>
      </c>
      <c r="P340" s="28">
        <f t="shared" si="64"/>
        <v>3111.327670841301</v>
      </c>
      <c r="Q340" s="28" t="e">
        <f t="shared" si="65"/>
        <v>#NUM!</v>
      </c>
      <c r="R340" s="27" t="e">
        <f t="shared" si="66"/>
        <v>#NUM!</v>
      </c>
      <c r="S340" s="28" t="e">
        <f t="shared" si="67"/>
        <v>#NUM!</v>
      </c>
    </row>
    <row r="341" spans="1:19" ht="13.5">
      <c r="A341" s="55"/>
      <c r="B341" s="60">
        <f t="shared" si="68"/>
        <v>304</v>
      </c>
      <c r="C341" s="61">
        <f t="shared" si="69"/>
        <v>49400</v>
      </c>
      <c r="D341" s="63">
        <f t="shared" si="73"/>
        <v>-491781.08964995126</v>
      </c>
      <c r="E341" s="63">
        <f t="shared" si="74"/>
        <v>3111.327670841301</v>
      </c>
      <c r="F341" s="24">
        <f t="shared" si="63"/>
        <v>0</v>
      </c>
      <c r="G341" s="63">
        <f t="shared" si="70"/>
        <v>3111.327670841301</v>
      </c>
      <c r="H341" s="63">
        <f t="shared" si="71"/>
        <v>5057.961150705692</v>
      </c>
      <c r="I341" s="63">
        <f t="shared" si="75"/>
        <v>-1946.6334798643904</v>
      </c>
      <c r="J341" s="63">
        <f t="shared" si="72"/>
        <v>-496839.05080065696</v>
      </c>
      <c r="K341" s="55"/>
      <c r="L341" s="29"/>
      <c r="M341" s="30"/>
      <c r="N341" s="25">
        <f t="shared" si="76"/>
        <v>304</v>
      </c>
      <c r="O341" s="28" t="e">
        <f t="shared" si="77"/>
        <v>#NUM!</v>
      </c>
      <c r="P341" s="28">
        <f t="shared" si="64"/>
        <v>3111.327670841301</v>
      </c>
      <c r="Q341" s="28" t="e">
        <f t="shared" si="65"/>
        <v>#NUM!</v>
      </c>
      <c r="R341" s="27" t="e">
        <f t="shared" si="66"/>
        <v>#NUM!</v>
      </c>
      <c r="S341" s="28" t="e">
        <f t="shared" si="67"/>
        <v>#NUM!</v>
      </c>
    </row>
    <row r="342" spans="1:19" ht="13.5">
      <c r="A342" s="55"/>
      <c r="B342" s="60">
        <f t="shared" si="68"/>
        <v>305</v>
      </c>
      <c r="C342" s="61">
        <f t="shared" si="69"/>
        <v>49430</v>
      </c>
      <c r="D342" s="63">
        <f t="shared" si="73"/>
        <v>-496839.05080065696</v>
      </c>
      <c r="E342" s="63">
        <f t="shared" si="74"/>
        <v>3111.327670841301</v>
      </c>
      <c r="F342" s="24">
        <f t="shared" si="63"/>
        <v>0</v>
      </c>
      <c r="G342" s="63">
        <f t="shared" si="70"/>
        <v>3111.327670841301</v>
      </c>
      <c r="H342" s="63">
        <f t="shared" si="71"/>
        <v>5077.982246927235</v>
      </c>
      <c r="I342" s="63">
        <f t="shared" si="75"/>
        <v>-1966.6545760859337</v>
      </c>
      <c r="J342" s="63">
        <f t="shared" si="72"/>
        <v>-501917.0330475842</v>
      </c>
      <c r="K342" s="55"/>
      <c r="L342" s="29"/>
      <c r="M342" s="30"/>
      <c r="N342" s="25">
        <f t="shared" si="76"/>
        <v>305</v>
      </c>
      <c r="O342" s="28" t="e">
        <f t="shared" si="77"/>
        <v>#NUM!</v>
      </c>
      <c r="P342" s="28">
        <f t="shared" si="64"/>
        <v>3111.327670841301</v>
      </c>
      <c r="Q342" s="28" t="e">
        <f t="shared" si="65"/>
        <v>#NUM!</v>
      </c>
      <c r="R342" s="27" t="e">
        <f t="shared" si="66"/>
        <v>#NUM!</v>
      </c>
      <c r="S342" s="28" t="e">
        <f t="shared" si="67"/>
        <v>#NUM!</v>
      </c>
    </row>
    <row r="343" spans="1:19" ht="13.5">
      <c r="A343" s="55"/>
      <c r="B343" s="60">
        <f t="shared" si="68"/>
        <v>306</v>
      </c>
      <c r="C343" s="61">
        <f t="shared" si="69"/>
        <v>49461</v>
      </c>
      <c r="D343" s="63">
        <f t="shared" si="73"/>
        <v>-501917.0330475842</v>
      </c>
      <c r="E343" s="63">
        <f t="shared" si="74"/>
        <v>3111.327670841301</v>
      </c>
      <c r="F343" s="24">
        <f t="shared" si="63"/>
        <v>0</v>
      </c>
      <c r="G343" s="63">
        <f t="shared" si="70"/>
        <v>3111.327670841301</v>
      </c>
      <c r="H343" s="63">
        <f t="shared" si="71"/>
        <v>5098.082593321322</v>
      </c>
      <c r="I343" s="63">
        <f t="shared" si="75"/>
        <v>-1986.7549224800207</v>
      </c>
      <c r="J343" s="63">
        <f t="shared" si="72"/>
        <v>-507015.1156409055</v>
      </c>
      <c r="K343" s="55"/>
      <c r="L343" s="29"/>
      <c r="M343" s="30"/>
      <c r="N343" s="25">
        <f t="shared" si="76"/>
        <v>306</v>
      </c>
      <c r="O343" s="28" t="e">
        <f t="shared" si="77"/>
        <v>#NUM!</v>
      </c>
      <c r="P343" s="28">
        <f t="shared" si="64"/>
        <v>3111.327670841301</v>
      </c>
      <c r="Q343" s="28" t="e">
        <f t="shared" si="65"/>
        <v>#NUM!</v>
      </c>
      <c r="R343" s="27" t="e">
        <f t="shared" si="66"/>
        <v>#NUM!</v>
      </c>
      <c r="S343" s="28" t="e">
        <f t="shared" si="67"/>
        <v>#NUM!</v>
      </c>
    </row>
    <row r="344" spans="1:19" ht="13.5">
      <c r="A344" s="55"/>
      <c r="B344" s="60">
        <f t="shared" si="68"/>
        <v>307</v>
      </c>
      <c r="C344" s="61">
        <f t="shared" si="69"/>
        <v>49491</v>
      </c>
      <c r="D344" s="63">
        <f t="shared" si="73"/>
        <v>-507015.1156409055</v>
      </c>
      <c r="E344" s="63">
        <f t="shared" si="74"/>
        <v>3111.327670841301</v>
      </c>
      <c r="F344" s="24">
        <f t="shared" si="63"/>
        <v>0</v>
      </c>
      <c r="G344" s="63">
        <f t="shared" si="70"/>
        <v>3111.327670841301</v>
      </c>
      <c r="H344" s="63">
        <f t="shared" si="71"/>
        <v>5118.262503586552</v>
      </c>
      <c r="I344" s="63">
        <f t="shared" si="75"/>
        <v>-2006.934832745251</v>
      </c>
      <c r="J344" s="63">
        <f t="shared" si="72"/>
        <v>-512133.37814449205</v>
      </c>
      <c r="K344" s="55"/>
      <c r="L344" s="29"/>
      <c r="M344" s="30"/>
      <c r="N344" s="25">
        <f t="shared" si="76"/>
        <v>307</v>
      </c>
      <c r="O344" s="28" t="e">
        <f t="shared" si="77"/>
        <v>#NUM!</v>
      </c>
      <c r="P344" s="28">
        <f t="shared" si="64"/>
        <v>3111.327670841301</v>
      </c>
      <c r="Q344" s="28" t="e">
        <f t="shared" si="65"/>
        <v>#NUM!</v>
      </c>
      <c r="R344" s="27" t="e">
        <f t="shared" si="66"/>
        <v>#NUM!</v>
      </c>
      <c r="S344" s="28" t="e">
        <f t="shared" si="67"/>
        <v>#NUM!</v>
      </c>
    </row>
    <row r="345" spans="1:19" ht="13.5">
      <c r="A345" s="55"/>
      <c r="B345" s="60">
        <f t="shared" si="68"/>
        <v>308</v>
      </c>
      <c r="C345" s="61">
        <f t="shared" si="69"/>
        <v>49522</v>
      </c>
      <c r="D345" s="63">
        <f t="shared" si="73"/>
        <v>-512133.37814449205</v>
      </c>
      <c r="E345" s="63">
        <f t="shared" si="74"/>
        <v>3111.327670841301</v>
      </c>
      <c r="F345" s="24">
        <f t="shared" si="63"/>
        <v>0</v>
      </c>
      <c r="G345" s="63">
        <f t="shared" si="70"/>
        <v>3111.327670841301</v>
      </c>
      <c r="H345" s="63">
        <f t="shared" si="71"/>
        <v>5138.522292663249</v>
      </c>
      <c r="I345" s="63">
        <f t="shared" si="75"/>
        <v>-2027.1946218219475</v>
      </c>
      <c r="J345" s="63">
        <f t="shared" si="72"/>
        <v>-517271.9004371553</v>
      </c>
      <c r="K345" s="55"/>
      <c r="L345" s="29"/>
      <c r="M345" s="30"/>
      <c r="N345" s="25">
        <f t="shared" si="76"/>
        <v>308</v>
      </c>
      <c r="O345" s="28" t="e">
        <f t="shared" si="77"/>
        <v>#NUM!</v>
      </c>
      <c r="P345" s="28">
        <f t="shared" si="64"/>
        <v>3111.327670841301</v>
      </c>
      <c r="Q345" s="28" t="e">
        <f t="shared" si="65"/>
        <v>#NUM!</v>
      </c>
      <c r="R345" s="27" t="e">
        <f t="shared" si="66"/>
        <v>#NUM!</v>
      </c>
      <c r="S345" s="28" t="e">
        <f t="shared" si="67"/>
        <v>#NUM!</v>
      </c>
    </row>
    <row r="346" spans="1:19" ht="13.5">
      <c r="A346" s="55"/>
      <c r="B346" s="60">
        <f t="shared" si="68"/>
        <v>309</v>
      </c>
      <c r="C346" s="61">
        <f t="shared" si="69"/>
        <v>49553</v>
      </c>
      <c r="D346" s="63">
        <f t="shared" si="73"/>
        <v>-517271.9004371553</v>
      </c>
      <c r="E346" s="63">
        <f t="shared" si="74"/>
        <v>3111.327670841301</v>
      </c>
      <c r="F346" s="24">
        <f t="shared" si="63"/>
        <v>0</v>
      </c>
      <c r="G346" s="63">
        <f t="shared" si="70"/>
        <v>3111.327670841301</v>
      </c>
      <c r="H346" s="63">
        <f t="shared" si="71"/>
        <v>5158.862276738374</v>
      </c>
      <c r="I346" s="63">
        <f t="shared" si="75"/>
        <v>-2047.5346058970729</v>
      </c>
      <c r="J346" s="63">
        <f t="shared" si="72"/>
        <v>-522430.76271389367</v>
      </c>
      <c r="K346" s="55"/>
      <c r="L346" s="29"/>
      <c r="M346" s="30"/>
      <c r="N346" s="25">
        <f t="shared" si="76"/>
        <v>309</v>
      </c>
      <c r="O346" s="28" t="e">
        <f t="shared" si="77"/>
        <v>#NUM!</v>
      </c>
      <c r="P346" s="28">
        <f t="shared" si="64"/>
        <v>3111.327670841301</v>
      </c>
      <c r="Q346" s="28" t="e">
        <f t="shared" si="65"/>
        <v>#NUM!</v>
      </c>
      <c r="R346" s="27" t="e">
        <f t="shared" si="66"/>
        <v>#NUM!</v>
      </c>
      <c r="S346" s="28" t="e">
        <f t="shared" si="67"/>
        <v>#NUM!</v>
      </c>
    </row>
    <row r="347" spans="1:19" ht="13.5">
      <c r="A347" s="55"/>
      <c r="B347" s="60">
        <f t="shared" si="68"/>
        <v>310</v>
      </c>
      <c r="C347" s="61">
        <f t="shared" si="69"/>
        <v>49583</v>
      </c>
      <c r="D347" s="63">
        <f t="shared" si="73"/>
        <v>-522430.76271389367</v>
      </c>
      <c r="E347" s="63">
        <f t="shared" si="74"/>
        <v>3111.327670841301</v>
      </c>
      <c r="F347" s="24">
        <f t="shared" si="63"/>
        <v>0</v>
      </c>
      <c r="G347" s="63">
        <f t="shared" si="70"/>
        <v>3111.327670841301</v>
      </c>
      <c r="H347" s="63">
        <f t="shared" si="71"/>
        <v>5179.282773250463</v>
      </c>
      <c r="I347" s="63">
        <f t="shared" si="75"/>
        <v>-2067.9551024091625</v>
      </c>
      <c r="J347" s="63">
        <f t="shared" si="72"/>
        <v>-527610.0454871441</v>
      </c>
      <c r="K347" s="55"/>
      <c r="L347" s="29"/>
      <c r="M347" s="30"/>
      <c r="N347" s="25">
        <f t="shared" si="76"/>
        <v>310</v>
      </c>
      <c r="O347" s="28" t="e">
        <f t="shared" si="77"/>
        <v>#NUM!</v>
      </c>
      <c r="P347" s="28">
        <f t="shared" si="64"/>
        <v>3111.327670841301</v>
      </c>
      <c r="Q347" s="28" t="e">
        <f t="shared" si="65"/>
        <v>#NUM!</v>
      </c>
      <c r="R347" s="27" t="e">
        <f t="shared" si="66"/>
        <v>#NUM!</v>
      </c>
      <c r="S347" s="28" t="e">
        <f t="shared" si="67"/>
        <v>#NUM!</v>
      </c>
    </row>
    <row r="348" spans="1:19" ht="13.5">
      <c r="A348" s="55"/>
      <c r="B348" s="60">
        <f t="shared" si="68"/>
        <v>311</v>
      </c>
      <c r="C348" s="61">
        <f t="shared" si="69"/>
        <v>49614</v>
      </c>
      <c r="D348" s="63">
        <f t="shared" si="73"/>
        <v>-527610.0454871441</v>
      </c>
      <c r="E348" s="63">
        <f t="shared" si="74"/>
        <v>3111.327670841301</v>
      </c>
      <c r="F348" s="24">
        <f t="shared" si="63"/>
        <v>0</v>
      </c>
      <c r="G348" s="63">
        <f t="shared" si="70"/>
        <v>3111.327670841301</v>
      </c>
      <c r="H348" s="63">
        <f t="shared" si="71"/>
        <v>5199.78410089458</v>
      </c>
      <c r="I348" s="63">
        <f t="shared" si="75"/>
        <v>-2088.456430053279</v>
      </c>
      <c r="J348" s="63">
        <f t="shared" si="72"/>
        <v>-532809.8295880387</v>
      </c>
      <c r="K348" s="55"/>
      <c r="L348" s="29"/>
      <c r="M348" s="30"/>
      <c r="N348" s="25">
        <f t="shared" si="76"/>
        <v>311</v>
      </c>
      <c r="O348" s="28" t="e">
        <f t="shared" si="77"/>
        <v>#NUM!</v>
      </c>
      <c r="P348" s="28">
        <f t="shared" si="64"/>
        <v>3111.327670841301</v>
      </c>
      <c r="Q348" s="28" t="e">
        <f t="shared" si="65"/>
        <v>#NUM!</v>
      </c>
      <c r="R348" s="27" t="e">
        <f t="shared" si="66"/>
        <v>#NUM!</v>
      </c>
      <c r="S348" s="28" t="e">
        <f t="shared" si="67"/>
        <v>#NUM!</v>
      </c>
    </row>
    <row r="349" spans="1:19" ht="13.5">
      <c r="A349" s="55"/>
      <c r="B349" s="60">
        <f t="shared" si="68"/>
        <v>312</v>
      </c>
      <c r="C349" s="61">
        <f t="shared" si="69"/>
        <v>49644</v>
      </c>
      <c r="D349" s="63">
        <f t="shared" si="73"/>
        <v>-532809.8295880387</v>
      </c>
      <c r="E349" s="63">
        <f t="shared" si="74"/>
        <v>3111.327670841301</v>
      </c>
      <c r="F349" s="24">
        <f t="shared" si="63"/>
        <v>0</v>
      </c>
      <c r="G349" s="63">
        <f t="shared" si="70"/>
        <v>3111.327670841301</v>
      </c>
      <c r="H349" s="63">
        <f t="shared" si="71"/>
        <v>5220.366579627287</v>
      </c>
      <c r="I349" s="63">
        <f t="shared" si="75"/>
        <v>-2109.0389087859867</v>
      </c>
      <c r="J349" s="63">
        <f t="shared" si="72"/>
        <v>-538030.196167666</v>
      </c>
      <c r="K349" s="55"/>
      <c r="L349" s="29"/>
      <c r="M349" s="30"/>
      <c r="N349" s="25">
        <f t="shared" si="76"/>
        <v>312</v>
      </c>
      <c r="O349" s="28" t="e">
        <f t="shared" si="77"/>
        <v>#NUM!</v>
      </c>
      <c r="P349" s="28">
        <f t="shared" si="64"/>
        <v>3111.327670841301</v>
      </c>
      <c r="Q349" s="28" t="e">
        <f t="shared" si="65"/>
        <v>#NUM!</v>
      </c>
      <c r="R349" s="27" t="e">
        <f t="shared" si="66"/>
        <v>#NUM!</v>
      </c>
      <c r="S349" s="28" t="e">
        <f t="shared" si="67"/>
        <v>#NUM!</v>
      </c>
    </row>
    <row r="350" spans="1:19" ht="13.5">
      <c r="A350" s="55"/>
      <c r="B350" s="60">
        <f t="shared" si="68"/>
        <v>313</v>
      </c>
      <c r="C350" s="61">
        <f t="shared" si="69"/>
        <v>49675</v>
      </c>
      <c r="D350" s="63">
        <f t="shared" si="73"/>
        <v>-538030.196167666</v>
      </c>
      <c r="E350" s="63">
        <f t="shared" si="74"/>
        <v>3111.327670841301</v>
      </c>
      <c r="F350" s="24">
        <f t="shared" si="63"/>
        <v>0</v>
      </c>
      <c r="G350" s="63">
        <f t="shared" si="70"/>
        <v>3111.327670841301</v>
      </c>
      <c r="H350" s="63">
        <f t="shared" si="71"/>
        <v>5241.0305306716455</v>
      </c>
      <c r="I350" s="63">
        <f t="shared" si="75"/>
        <v>-2129.7028598303446</v>
      </c>
      <c r="J350" s="63">
        <f t="shared" si="72"/>
        <v>-543271.2266983376</v>
      </c>
      <c r="K350" s="55"/>
      <c r="L350" s="29"/>
      <c r="M350" s="30"/>
      <c r="N350" s="25">
        <f t="shared" si="76"/>
        <v>313</v>
      </c>
      <c r="O350" s="28" t="e">
        <f t="shared" si="77"/>
        <v>#NUM!</v>
      </c>
      <c r="P350" s="28">
        <f t="shared" si="64"/>
        <v>3111.327670841301</v>
      </c>
      <c r="Q350" s="28" t="e">
        <f t="shared" si="65"/>
        <v>#NUM!</v>
      </c>
      <c r="R350" s="27" t="e">
        <f t="shared" si="66"/>
        <v>#NUM!</v>
      </c>
      <c r="S350" s="28" t="e">
        <f t="shared" si="67"/>
        <v>#NUM!</v>
      </c>
    </row>
    <row r="351" spans="1:19" ht="13.5">
      <c r="A351" s="55"/>
      <c r="B351" s="60">
        <f t="shared" si="68"/>
        <v>314</v>
      </c>
      <c r="C351" s="61">
        <f t="shared" si="69"/>
        <v>49706</v>
      </c>
      <c r="D351" s="63">
        <f t="shared" si="73"/>
        <v>-543271.2266983376</v>
      </c>
      <c r="E351" s="63">
        <f t="shared" si="74"/>
        <v>3111.327670841301</v>
      </c>
      <c r="F351" s="24">
        <f t="shared" si="63"/>
        <v>0</v>
      </c>
      <c r="G351" s="63">
        <f t="shared" si="70"/>
        <v>3111.327670841301</v>
      </c>
      <c r="H351" s="63">
        <f t="shared" si="71"/>
        <v>5261.7762765222205</v>
      </c>
      <c r="I351" s="63">
        <f t="shared" si="75"/>
        <v>-2150.4486056809196</v>
      </c>
      <c r="J351" s="63">
        <f t="shared" si="72"/>
        <v>-548533.0029748598</v>
      </c>
      <c r="K351" s="55"/>
      <c r="L351" s="29"/>
      <c r="M351" s="30"/>
      <c r="N351" s="25">
        <f t="shared" si="76"/>
        <v>314</v>
      </c>
      <c r="O351" s="28" t="e">
        <f t="shared" si="77"/>
        <v>#NUM!</v>
      </c>
      <c r="P351" s="28">
        <f t="shared" si="64"/>
        <v>3111.327670841301</v>
      </c>
      <c r="Q351" s="28" t="e">
        <f t="shared" si="65"/>
        <v>#NUM!</v>
      </c>
      <c r="R351" s="27" t="e">
        <f t="shared" si="66"/>
        <v>#NUM!</v>
      </c>
      <c r="S351" s="28" t="e">
        <f t="shared" si="67"/>
        <v>#NUM!</v>
      </c>
    </row>
    <row r="352" spans="1:19" ht="13.5">
      <c r="A352" s="55"/>
      <c r="B352" s="60">
        <f t="shared" si="68"/>
        <v>315</v>
      </c>
      <c r="C352" s="61">
        <f t="shared" si="69"/>
        <v>49735</v>
      </c>
      <c r="D352" s="63">
        <f t="shared" si="73"/>
        <v>-548533.0029748598</v>
      </c>
      <c r="E352" s="63">
        <f t="shared" si="74"/>
        <v>3111.327670841301</v>
      </c>
      <c r="F352" s="24">
        <f t="shared" si="63"/>
        <v>0</v>
      </c>
      <c r="G352" s="63">
        <f t="shared" si="70"/>
        <v>3111.327670841301</v>
      </c>
      <c r="H352" s="63">
        <f t="shared" si="71"/>
        <v>5282.604140950121</v>
      </c>
      <c r="I352" s="63">
        <f t="shared" si="75"/>
        <v>-2171.27647010882</v>
      </c>
      <c r="J352" s="63">
        <f t="shared" si="72"/>
        <v>-553815.6071158099</v>
      </c>
      <c r="K352" s="55"/>
      <c r="L352" s="29"/>
      <c r="M352" s="30"/>
      <c r="N352" s="25">
        <f t="shared" si="76"/>
        <v>315</v>
      </c>
      <c r="O352" s="28" t="e">
        <f t="shared" si="77"/>
        <v>#NUM!</v>
      </c>
      <c r="P352" s="28">
        <f t="shared" si="64"/>
        <v>3111.327670841301</v>
      </c>
      <c r="Q352" s="28" t="e">
        <f t="shared" si="65"/>
        <v>#NUM!</v>
      </c>
      <c r="R352" s="27" t="e">
        <f t="shared" si="66"/>
        <v>#NUM!</v>
      </c>
      <c r="S352" s="28" t="e">
        <f t="shared" si="67"/>
        <v>#NUM!</v>
      </c>
    </row>
    <row r="353" spans="1:19" ht="13.5">
      <c r="A353" s="55"/>
      <c r="B353" s="60">
        <f t="shared" si="68"/>
        <v>316</v>
      </c>
      <c r="C353" s="61">
        <f t="shared" si="69"/>
        <v>49766</v>
      </c>
      <c r="D353" s="63">
        <f t="shared" si="73"/>
        <v>-553815.6071158099</v>
      </c>
      <c r="E353" s="63">
        <f t="shared" si="74"/>
        <v>3111.327670841301</v>
      </c>
      <c r="F353" s="24">
        <f t="shared" si="63"/>
        <v>0</v>
      </c>
      <c r="G353" s="63">
        <f t="shared" si="70"/>
        <v>3111.327670841301</v>
      </c>
      <c r="H353" s="63">
        <f t="shared" si="71"/>
        <v>5303.514449008048</v>
      </c>
      <c r="I353" s="63">
        <f t="shared" si="75"/>
        <v>-2192.1867781667474</v>
      </c>
      <c r="J353" s="63">
        <f t="shared" si="72"/>
        <v>-559119.121564818</v>
      </c>
      <c r="K353" s="55"/>
      <c r="L353" s="29"/>
      <c r="M353" s="30"/>
      <c r="N353" s="25">
        <f t="shared" si="76"/>
        <v>316</v>
      </c>
      <c r="O353" s="28" t="e">
        <f t="shared" si="77"/>
        <v>#NUM!</v>
      </c>
      <c r="P353" s="28">
        <f t="shared" si="64"/>
        <v>3111.327670841301</v>
      </c>
      <c r="Q353" s="28" t="e">
        <f t="shared" si="65"/>
        <v>#NUM!</v>
      </c>
      <c r="R353" s="27" t="e">
        <f t="shared" si="66"/>
        <v>#NUM!</v>
      </c>
      <c r="S353" s="28" t="e">
        <f t="shared" si="67"/>
        <v>#NUM!</v>
      </c>
    </row>
    <row r="354" spans="1:19" ht="13.5">
      <c r="A354" s="55"/>
      <c r="B354" s="60">
        <f t="shared" si="68"/>
        <v>317</v>
      </c>
      <c r="C354" s="61">
        <f t="shared" si="69"/>
        <v>49796</v>
      </c>
      <c r="D354" s="63">
        <f t="shared" si="73"/>
        <v>-559119.121564818</v>
      </c>
      <c r="E354" s="63">
        <f t="shared" si="74"/>
        <v>3111.327670841301</v>
      </c>
      <c r="F354" s="24">
        <f t="shared" si="63"/>
        <v>0</v>
      </c>
      <c r="G354" s="63">
        <f t="shared" si="70"/>
        <v>3111.327670841301</v>
      </c>
      <c r="H354" s="63">
        <f t="shared" si="71"/>
        <v>5324.507527035372</v>
      </c>
      <c r="I354" s="63">
        <f t="shared" si="75"/>
        <v>-2213.179856194071</v>
      </c>
      <c r="J354" s="63">
        <f t="shared" si="72"/>
        <v>-564443.6290918534</v>
      </c>
      <c r="K354" s="55"/>
      <c r="L354" s="29"/>
      <c r="M354" s="30"/>
      <c r="N354" s="25">
        <f t="shared" si="76"/>
        <v>317</v>
      </c>
      <c r="O354" s="28" t="e">
        <f t="shared" si="77"/>
        <v>#NUM!</v>
      </c>
      <c r="P354" s="28">
        <f t="shared" si="64"/>
        <v>3111.327670841301</v>
      </c>
      <c r="Q354" s="28" t="e">
        <f t="shared" si="65"/>
        <v>#NUM!</v>
      </c>
      <c r="R354" s="27" t="e">
        <f t="shared" si="66"/>
        <v>#NUM!</v>
      </c>
      <c r="S354" s="28" t="e">
        <f t="shared" si="67"/>
        <v>#NUM!</v>
      </c>
    </row>
    <row r="355" spans="1:19" ht="13.5">
      <c r="A355" s="55"/>
      <c r="B355" s="60">
        <f t="shared" si="68"/>
        <v>318</v>
      </c>
      <c r="C355" s="61">
        <f t="shared" si="69"/>
        <v>49827</v>
      </c>
      <c r="D355" s="63">
        <f t="shared" si="73"/>
        <v>-564443.6290918534</v>
      </c>
      <c r="E355" s="63">
        <f t="shared" si="74"/>
        <v>3111.327670841301</v>
      </c>
      <c r="F355" s="24">
        <f t="shared" si="63"/>
        <v>0</v>
      </c>
      <c r="G355" s="63">
        <f t="shared" si="70"/>
        <v>3111.327670841301</v>
      </c>
      <c r="H355" s="63">
        <f t="shared" si="71"/>
        <v>5345.583702663221</v>
      </c>
      <c r="I355" s="63">
        <f t="shared" si="75"/>
        <v>-2234.25603182192</v>
      </c>
      <c r="J355" s="63">
        <f t="shared" si="72"/>
        <v>-569789.2127945166</v>
      </c>
      <c r="K355" s="55"/>
      <c r="L355" s="29"/>
      <c r="M355" s="30"/>
      <c r="N355" s="25">
        <f t="shared" si="76"/>
        <v>318</v>
      </c>
      <c r="O355" s="28" t="e">
        <f t="shared" si="77"/>
        <v>#NUM!</v>
      </c>
      <c r="P355" s="28">
        <f t="shared" si="64"/>
        <v>3111.327670841301</v>
      </c>
      <c r="Q355" s="28" t="e">
        <f t="shared" si="65"/>
        <v>#NUM!</v>
      </c>
      <c r="R355" s="27" t="e">
        <f t="shared" si="66"/>
        <v>#NUM!</v>
      </c>
      <c r="S355" s="28" t="e">
        <f t="shared" si="67"/>
        <v>#NUM!</v>
      </c>
    </row>
    <row r="356" spans="1:19" ht="13.5">
      <c r="A356" s="55"/>
      <c r="B356" s="60">
        <f t="shared" si="68"/>
        <v>319</v>
      </c>
      <c r="C356" s="61">
        <f t="shared" si="69"/>
        <v>49857</v>
      </c>
      <c r="D356" s="63">
        <f t="shared" si="73"/>
        <v>-569789.2127945166</v>
      </c>
      <c r="E356" s="63">
        <f t="shared" si="74"/>
        <v>3111.327670841301</v>
      </c>
      <c r="F356" s="24">
        <f t="shared" si="63"/>
        <v>0</v>
      </c>
      <c r="G356" s="63">
        <f t="shared" si="70"/>
        <v>3111.327670841301</v>
      </c>
      <c r="H356" s="63">
        <f t="shared" si="71"/>
        <v>5366.743304819596</v>
      </c>
      <c r="I356" s="63">
        <f t="shared" si="75"/>
        <v>-2255.415633978295</v>
      </c>
      <c r="J356" s="63">
        <f t="shared" si="72"/>
        <v>-575155.9560993362</v>
      </c>
      <c r="K356" s="55"/>
      <c r="L356" s="29"/>
      <c r="M356" s="30"/>
      <c r="N356" s="25">
        <f t="shared" si="76"/>
        <v>319</v>
      </c>
      <c r="O356" s="28" t="e">
        <f t="shared" si="77"/>
        <v>#NUM!</v>
      </c>
      <c r="P356" s="28">
        <f t="shared" si="64"/>
        <v>3111.327670841301</v>
      </c>
      <c r="Q356" s="28" t="e">
        <f t="shared" si="65"/>
        <v>#NUM!</v>
      </c>
      <c r="R356" s="27" t="e">
        <f t="shared" si="66"/>
        <v>#NUM!</v>
      </c>
      <c r="S356" s="28" t="e">
        <f t="shared" si="67"/>
        <v>#NUM!</v>
      </c>
    </row>
    <row r="357" spans="1:19" ht="13.5">
      <c r="A357" s="55"/>
      <c r="B357" s="60">
        <f t="shared" si="68"/>
        <v>320</v>
      </c>
      <c r="C357" s="61">
        <f t="shared" si="69"/>
        <v>49888</v>
      </c>
      <c r="D357" s="63">
        <f t="shared" si="73"/>
        <v>-575155.9560993362</v>
      </c>
      <c r="E357" s="63">
        <f t="shared" si="74"/>
        <v>3111.327670841301</v>
      </c>
      <c r="F357" s="24">
        <f t="shared" si="63"/>
        <v>0</v>
      </c>
      <c r="G357" s="63">
        <f t="shared" si="70"/>
        <v>3111.327670841301</v>
      </c>
      <c r="H357" s="63">
        <f t="shared" si="71"/>
        <v>5387.986663734507</v>
      </c>
      <c r="I357" s="63">
        <f t="shared" si="75"/>
        <v>-2276.658992893206</v>
      </c>
      <c r="J357" s="63">
        <f t="shared" si="72"/>
        <v>-580543.9427630707</v>
      </c>
      <c r="K357" s="55"/>
      <c r="L357" s="29"/>
      <c r="M357" s="30"/>
      <c r="N357" s="25">
        <f t="shared" si="76"/>
        <v>320</v>
      </c>
      <c r="O357" s="28" t="e">
        <f t="shared" si="77"/>
        <v>#NUM!</v>
      </c>
      <c r="P357" s="28">
        <f t="shared" si="64"/>
        <v>3111.327670841301</v>
      </c>
      <c r="Q357" s="28" t="e">
        <f t="shared" si="65"/>
        <v>#NUM!</v>
      </c>
      <c r="R357" s="27" t="e">
        <f t="shared" si="66"/>
        <v>#NUM!</v>
      </c>
      <c r="S357" s="28" t="e">
        <f t="shared" si="67"/>
        <v>#NUM!</v>
      </c>
    </row>
    <row r="358" spans="1:19" ht="13.5">
      <c r="A358" s="55"/>
      <c r="B358" s="60">
        <f t="shared" si="68"/>
        <v>321</v>
      </c>
      <c r="C358" s="61">
        <f t="shared" si="69"/>
        <v>49919</v>
      </c>
      <c r="D358" s="63">
        <f t="shared" si="73"/>
        <v>-580543.9427630707</v>
      </c>
      <c r="E358" s="63">
        <f t="shared" si="74"/>
        <v>3111.327670841301</v>
      </c>
      <c r="F358" s="24">
        <f aca="true" t="shared" si="78" ref="F358:F397">IF(Pay_Num&lt;&gt;"",Scheduled_Extra_Payments,"")</f>
        <v>0</v>
      </c>
      <c r="G358" s="63">
        <f t="shared" si="70"/>
        <v>3111.327670841301</v>
      </c>
      <c r="H358" s="63">
        <f t="shared" si="71"/>
        <v>5409.314110945123</v>
      </c>
      <c r="I358" s="63">
        <f t="shared" si="75"/>
        <v>-2297.9864401038217</v>
      </c>
      <c r="J358" s="63">
        <f t="shared" si="72"/>
        <v>-585953.2568740158</v>
      </c>
      <c r="K358" s="55"/>
      <c r="L358" s="29"/>
      <c r="M358" s="30"/>
      <c r="N358" s="25">
        <f t="shared" si="76"/>
        <v>321</v>
      </c>
      <c r="O358" s="28" t="e">
        <f t="shared" si="77"/>
        <v>#NUM!</v>
      </c>
      <c r="P358" s="28">
        <f aca="true" t="shared" si="79" ref="P358:P397">-PMT(Interest_Rate/12,Loan_Years*12,Loan_Amount)</f>
        <v>3111.327670841301</v>
      </c>
      <c r="Q358" s="28" t="e">
        <f aca="true" t="shared" si="80" ref="Q358:Q397">P358-R358</f>
        <v>#NUM!</v>
      </c>
      <c r="R358" s="27" t="e">
        <f aca="true" t="shared" si="81" ref="R358:R397">-IPMT(Interest_Rate/12,N358,Loan_Years*12,Loan_Amount)</f>
        <v>#NUM!</v>
      </c>
      <c r="S358" s="28" t="e">
        <f aca="true" t="shared" si="82" ref="S358:S397">O358-Q358</f>
        <v>#NUM!</v>
      </c>
    </row>
    <row r="359" spans="1:19" ht="13.5">
      <c r="A359" s="55"/>
      <c r="B359" s="60">
        <f aca="true" t="shared" si="83" ref="B359:B397">IF(Values_Entered,B358+1,"")</f>
        <v>322</v>
      </c>
      <c r="C359" s="61">
        <f aca="true" t="shared" si="84" ref="C359:C397">IF(Pay_Num&lt;&gt;"",DATE(YEAR(C358),MONTH(C358)+1,DAY(C358)),"")</f>
        <v>49949</v>
      </c>
      <c r="D359" s="63">
        <f t="shared" si="73"/>
        <v>-585953.2568740158</v>
      </c>
      <c r="E359" s="63">
        <f t="shared" si="74"/>
        <v>3111.327670841301</v>
      </c>
      <c r="F359" s="24">
        <f t="shared" si="78"/>
        <v>0</v>
      </c>
      <c r="G359" s="63">
        <f aca="true" t="shared" si="85" ref="G359:G397">IF(Pay_Num&lt;&gt;"",Sched_Pay+Extra_Pay,"")</f>
        <v>3111.327670841301</v>
      </c>
      <c r="H359" s="63">
        <f aca="true" t="shared" si="86" ref="H359:H397">IF(Pay_Num&lt;&gt;"",Total_Pay-Int,"")</f>
        <v>5430.725979300947</v>
      </c>
      <c r="I359" s="63">
        <f t="shared" si="75"/>
        <v>-2319.3983084596457</v>
      </c>
      <c r="J359" s="63">
        <f aca="true" t="shared" si="87" ref="J359:J397">IF(Pay_Num&lt;&gt;"",Beg_Bal-Princ,"")</f>
        <v>-591383.9828533167</v>
      </c>
      <c r="K359" s="55"/>
      <c r="L359" s="29"/>
      <c r="M359" s="30"/>
      <c r="N359" s="25">
        <f t="shared" si="76"/>
        <v>322</v>
      </c>
      <c r="O359" s="28" t="e">
        <f t="shared" si="77"/>
        <v>#NUM!</v>
      </c>
      <c r="P359" s="28">
        <f t="shared" si="79"/>
        <v>3111.327670841301</v>
      </c>
      <c r="Q359" s="28" t="e">
        <f t="shared" si="80"/>
        <v>#NUM!</v>
      </c>
      <c r="R359" s="27" t="e">
        <f t="shared" si="81"/>
        <v>#NUM!</v>
      </c>
      <c r="S359" s="28" t="e">
        <f t="shared" si="82"/>
        <v>#NUM!</v>
      </c>
    </row>
    <row r="360" spans="1:19" ht="13.5">
      <c r="A360" s="55"/>
      <c r="B360" s="60">
        <f t="shared" si="83"/>
        <v>323</v>
      </c>
      <c r="C360" s="61">
        <f t="shared" si="84"/>
        <v>49980</v>
      </c>
      <c r="D360" s="63">
        <f aca="true" t="shared" si="88" ref="D360:D397">IF(Pay_Num&lt;&gt;"",J359,"")</f>
        <v>-591383.9828533167</v>
      </c>
      <c r="E360" s="63">
        <f aca="true" t="shared" si="89" ref="E360:E397">IF(Pay_Num&lt;&gt;"",Scheduled_Monthly_Payment,"")</f>
        <v>3111.327670841301</v>
      </c>
      <c r="F360" s="24">
        <f t="shared" si="78"/>
        <v>0</v>
      </c>
      <c r="G360" s="63">
        <f t="shared" si="85"/>
        <v>3111.327670841301</v>
      </c>
      <c r="H360" s="63">
        <f t="shared" si="86"/>
        <v>5452.222602969013</v>
      </c>
      <c r="I360" s="63">
        <f aca="true" t="shared" si="90" ref="I360:I397">IF(Pay_Num&lt;&gt;"",Beg_Bal*Interest_Rate/12,"")</f>
        <v>-2340.894932127712</v>
      </c>
      <c r="J360" s="63">
        <f t="shared" si="87"/>
        <v>-596836.2054562857</v>
      </c>
      <c r="K360" s="55"/>
      <c r="L360" s="29"/>
      <c r="M360" s="30"/>
      <c r="N360" s="25">
        <f aca="true" t="shared" si="91" ref="N360:N397">N359+1</f>
        <v>323</v>
      </c>
      <c r="O360" s="28" t="e">
        <f aca="true" t="shared" si="92" ref="O360:O397">S359</f>
        <v>#NUM!</v>
      </c>
      <c r="P360" s="28">
        <f t="shared" si="79"/>
        <v>3111.327670841301</v>
      </c>
      <c r="Q360" s="28" t="e">
        <f t="shared" si="80"/>
        <v>#NUM!</v>
      </c>
      <c r="R360" s="27" t="e">
        <f t="shared" si="81"/>
        <v>#NUM!</v>
      </c>
      <c r="S360" s="28" t="e">
        <f t="shared" si="82"/>
        <v>#NUM!</v>
      </c>
    </row>
    <row r="361" spans="1:19" ht="13.5">
      <c r="A361" s="55"/>
      <c r="B361" s="60">
        <f t="shared" si="83"/>
        <v>324</v>
      </c>
      <c r="C361" s="61">
        <f t="shared" si="84"/>
        <v>50010</v>
      </c>
      <c r="D361" s="63">
        <f t="shared" si="88"/>
        <v>-596836.2054562857</v>
      </c>
      <c r="E361" s="63">
        <f t="shared" si="89"/>
        <v>3111.327670841301</v>
      </c>
      <c r="F361" s="24">
        <f t="shared" si="78"/>
        <v>0</v>
      </c>
      <c r="G361" s="63">
        <f t="shared" si="85"/>
        <v>3111.327670841301</v>
      </c>
      <c r="H361" s="63">
        <f t="shared" si="86"/>
        <v>5473.804317439099</v>
      </c>
      <c r="I361" s="63">
        <f t="shared" si="90"/>
        <v>-2362.4766465977978</v>
      </c>
      <c r="J361" s="63">
        <f t="shared" si="87"/>
        <v>-602310.0097737248</v>
      </c>
      <c r="K361" s="55"/>
      <c r="L361" s="29"/>
      <c r="M361" s="30"/>
      <c r="N361" s="25">
        <f t="shared" si="91"/>
        <v>324</v>
      </c>
      <c r="O361" s="28" t="e">
        <f t="shared" si="92"/>
        <v>#NUM!</v>
      </c>
      <c r="P361" s="28">
        <f t="shared" si="79"/>
        <v>3111.327670841301</v>
      </c>
      <c r="Q361" s="28" t="e">
        <f t="shared" si="80"/>
        <v>#NUM!</v>
      </c>
      <c r="R361" s="27" t="e">
        <f t="shared" si="81"/>
        <v>#NUM!</v>
      </c>
      <c r="S361" s="28" t="e">
        <f t="shared" si="82"/>
        <v>#NUM!</v>
      </c>
    </row>
    <row r="362" spans="1:19" ht="13.5">
      <c r="A362" s="55"/>
      <c r="B362" s="60">
        <f t="shared" si="83"/>
        <v>325</v>
      </c>
      <c r="C362" s="61">
        <f t="shared" si="84"/>
        <v>50041</v>
      </c>
      <c r="D362" s="63">
        <f t="shared" si="88"/>
        <v>-602310.0097737248</v>
      </c>
      <c r="E362" s="63">
        <f t="shared" si="89"/>
        <v>3111.327670841301</v>
      </c>
      <c r="F362" s="24">
        <f t="shared" si="78"/>
        <v>0</v>
      </c>
      <c r="G362" s="63">
        <f t="shared" si="85"/>
        <v>3111.327670841301</v>
      </c>
      <c r="H362" s="63">
        <f t="shared" si="86"/>
        <v>5495.4714595289615</v>
      </c>
      <c r="I362" s="63">
        <f t="shared" si="90"/>
        <v>-2384.1437886876606</v>
      </c>
      <c r="J362" s="63">
        <f t="shared" si="87"/>
        <v>-607805.4812332538</v>
      </c>
      <c r="K362" s="55"/>
      <c r="L362" s="29"/>
      <c r="M362" s="30"/>
      <c r="N362" s="25">
        <f t="shared" si="91"/>
        <v>325</v>
      </c>
      <c r="O362" s="28" t="e">
        <f t="shared" si="92"/>
        <v>#NUM!</v>
      </c>
      <c r="P362" s="28">
        <f t="shared" si="79"/>
        <v>3111.327670841301</v>
      </c>
      <c r="Q362" s="28" t="e">
        <f t="shared" si="80"/>
        <v>#NUM!</v>
      </c>
      <c r="R362" s="27" t="e">
        <f t="shared" si="81"/>
        <v>#NUM!</v>
      </c>
      <c r="S362" s="28" t="e">
        <f t="shared" si="82"/>
        <v>#NUM!</v>
      </c>
    </row>
    <row r="363" spans="1:19" ht="13.5">
      <c r="A363" s="55"/>
      <c r="B363" s="60">
        <f t="shared" si="83"/>
        <v>326</v>
      </c>
      <c r="C363" s="61">
        <f t="shared" si="84"/>
        <v>50072</v>
      </c>
      <c r="D363" s="63">
        <f t="shared" si="88"/>
        <v>-607805.4812332538</v>
      </c>
      <c r="E363" s="63">
        <f t="shared" si="89"/>
        <v>3111.327670841301</v>
      </c>
      <c r="F363" s="24">
        <f t="shared" si="78"/>
        <v>0</v>
      </c>
      <c r="G363" s="63">
        <f t="shared" si="85"/>
        <v>3111.327670841301</v>
      </c>
      <c r="H363" s="63">
        <f t="shared" si="86"/>
        <v>5517.224367389597</v>
      </c>
      <c r="I363" s="63">
        <f t="shared" si="90"/>
        <v>-2405.8966965482964</v>
      </c>
      <c r="J363" s="63">
        <f t="shared" si="87"/>
        <v>-613322.7056006434</v>
      </c>
      <c r="K363" s="55"/>
      <c r="L363" s="29"/>
      <c r="M363" s="30"/>
      <c r="N363" s="25">
        <f t="shared" si="91"/>
        <v>326</v>
      </c>
      <c r="O363" s="28" t="e">
        <f t="shared" si="92"/>
        <v>#NUM!</v>
      </c>
      <c r="P363" s="28">
        <f t="shared" si="79"/>
        <v>3111.327670841301</v>
      </c>
      <c r="Q363" s="28" t="e">
        <f t="shared" si="80"/>
        <v>#NUM!</v>
      </c>
      <c r="R363" s="27" t="e">
        <f t="shared" si="81"/>
        <v>#NUM!</v>
      </c>
      <c r="S363" s="28" t="e">
        <f t="shared" si="82"/>
        <v>#NUM!</v>
      </c>
    </row>
    <row r="364" spans="1:19" ht="13.5">
      <c r="A364" s="55"/>
      <c r="B364" s="60">
        <f t="shared" si="83"/>
        <v>327</v>
      </c>
      <c r="C364" s="61">
        <f t="shared" si="84"/>
        <v>50100</v>
      </c>
      <c r="D364" s="63">
        <f t="shared" si="88"/>
        <v>-613322.7056006434</v>
      </c>
      <c r="E364" s="63">
        <f t="shared" si="89"/>
        <v>3111.327670841301</v>
      </c>
      <c r="F364" s="24">
        <f t="shared" si="78"/>
        <v>0</v>
      </c>
      <c r="G364" s="63">
        <f t="shared" si="85"/>
        <v>3111.327670841301</v>
      </c>
      <c r="H364" s="63">
        <f t="shared" si="86"/>
        <v>5539.063380510514</v>
      </c>
      <c r="I364" s="63">
        <f t="shared" si="90"/>
        <v>-2427.7357096692135</v>
      </c>
      <c r="J364" s="63">
        <f t="shared" si="87"/>
        <v>-618861.768981154</v>
      </c>
      <c r="K364" s="55"/>
      <c r="L364" s="29"/>
      <c r="M364" s="30"/>
      <c r="N364" s="25">
        <f t="shared" si="91"/>
        <v>327</v>
      </c>
      <c r="O364" s="28" t="e">
        <f t="shared" si="92"/>
        <v>#NUM!</v>
      </c>
      <c r="P364" s="28">
        <f t="shared" si="79"/>
        <v>3111.327670841301</v>
      </c>
      <c r="Q364" s="28" t="e">
        <f t="shared" si="80"/>
        <v>#NUM!</v>
      </c>
      <c r="R364" s="27" t="e">
        <f t="shared" si="81"/>
        <v>#NUM!</v>
      </c>
      <c r="S364" s="28" t="e">
        <f t="shared" si="82"/>
        <v>#NUM!</v>
      </c>
    </row>
    <row r="365" spans="1:19" ht="13.5">
      <c r="A365" s="55"/>
      <c r="B365" s="60">
        <f t="shared" si="83"/>
        <v>328</v>
      </c>
      <c r="C365" s="61">
        <f t="shared" si="84"/>
        <v>50131</v>
      </c>
      <c r="D365" s="63">
        <f t="shared" si="88"/>
        <v>-618861.768981154</v>
      </c>
      <c r="E365" s="63">
        <f t="shared" si="89"/>
        <v>3111.327670841301</v>
      </c>
      <c r="F365" s="24">
        <f t="shared" si="78"/>
        <v>0</v>
      </c>
      <c r="G365" s="63">
        <f t="shared" si="85"/>
        <v>3111.327670841301</v>
      </c>
      <c r="H365" s="63">
        <f t="shared" si="86"/>
        <v>5560.988839725035</v>
      </c>
      <c r="I365" s="63">
        <f t="shared" si="90"/>
        <v>-2449.6611688837343</v>
      </c>
      <c r="J365" s="63">
        <f t="shared" si="87"/>
        <v>-624422.757820879</v>
      </c>
      <c r="K365" s="55"/>
      <c r="L365" s="29"/>
      <c r="M365" s="30"/>
      <c r="N365" s="25">
        <f t="shared" si="91"/>
        <v>328</v>
      </c>
      <c r="O365" s="28" t="e">
        <f t="shared" si="92"/>
        <v>#NUM!</v>
      </c>
      <c r="P365" s="28">
        <f t="shared" si="79"/>
        <v>3111.327670841301</v>
      </c>
      <c r="Q365" s="28" t="e">
        <f t="shared" si="80"/>
        <v>#NUM!</v>
      </c>
      <c r="R365" s="27" t="e">
        <f t="shared" si="81"/>
        <v>#NUM!</v>
      </c>
      <c r="S365" s="28" t="e">
        <f t="shared" si="82"/>
        <v>#NUM!</v>
      </c>
    </row>
    <row r="366" spans="1:19" ht="13.5">
      <c r="A366" s="55"/>
      <c r="B366" s="60">
        <f t="shared" si="83"/>
        <v>329</v>
      </c>
      <c r="C366" s="61">
        <f t="shared" si="84"/>
        <v>50161</v>
      </c>
      <c r="D366" s="63">
        <f t="shared" si="88"/>
        <v>-624422.757820879</v>
      </c>
      <c r="E366" s="63">
        <f t="shared" si="89"/>
        <v>3111.327670841301</v>
      </c>
      <c r="F366" s="24">
        <f t="shared" si="78"/>
        <v>0</v>
      </c>
      <c r="G366" s="63">
        <f t="shared" si="85"/>
        <v>3111.327670841301</v>
      </c>
      <c r="H366" s="63">
        <f t="shared" si="86"/>
        <v>5583.001087215614</v>
      </c>
      <c r="I366" s="63">
        <f t="shared" si="90"/>
        <v>-2471.6734163743126</v>
      </c>
      <c r="J366" s="63">
        <f t="shared" si="87"/>
        <v>-630005.7589080946</v>
      </c>
      <c r="K366" s="55"/>
      <c r="L366" s="29"/>
      <c r="M366" s="30"/>
      <c r="N366" s="25">
        <f t="shared" si="91"/>
        <v>329</v>
      </c>
      <c r="O366" s="28" t="e">
        <f t="shared" si="92"/>
        <v>#NUM!</v>
      </c>
      <c r="P366" s="28">
        <f t="shared" si="79"/>
        <v>3111.327670841301</v>
      </c>
      <c r="Q366" s="28" t="e">
        <f t="shared" si="80"/>
        <v>#NUM!</v>
      </c>
      <c r="R366" s="27" t="e">
        <f t="shared" si="81"/>
        <v>#NUM!</v>
      </c>
      <c r="S366" s="28" t="e">
        <f t="shared" si="82"/>
        <v>#NUM!</v>
      </c>
    </row>
    <row r="367" spans="1:19" ht="13.5">
      <c r="A367" s="55"/>
      <c r="B367" s="60">
        <f t="shared" si="83"/>
        <v>330</v>
      </c>
      <c r="C367" s="61">
        <f t="shared" si="84"/>
        <v>50192</v>
      </c>
      <c r="D367" s="63">
        <f t="shared" si="88"/>
        <v>-630005.7589080946</v>
      </c>
      <c r="E367" s="63">
        <f t="shared" si="89"/>
        <v>3111.327670841301</v>
      </c>
      <c r="F367" s="24">
        <f t="shared" si="78"/>
        <v>0</v>
      </c>
      <c r="G367" s="63">
        <f t="shared" si="85"/>
        <v>3111.327670841301</v>
      </c>
      <c r="H367" s="63">
        <f t="shared" si="86"/>
        <v>5605.100466519176</v>
      </c>
      <c r="I367" s="63">
        <f t="shared" si="90"/>
        <v>-2493.7727956778745</v>
      </c>
      <c r="J367" s="63">
        <f t="shared" si="87"/>
        <v>-635610.8593746137</v>
      </c>
      <c r="K367" s="55"/>
      <c r="L367" s="29"/>
      <c r="M367" s="30"/>
      <c r="N367" s="25">
        <f t="shared" si="91"/>
        <v>330</v>
      </c>
      <c r="O367" s="28" t="e">
        <f t="shared" si="92"/>
        <v>#NUM!</v>
      </c>
      <c r="P367" s="28">
        <f t="shared" si="79"/>
        <v>3111.327670841301</v>
      </c>
      <c r="Q367" s="28" t="e">
        <f t="shared" si="80"/>
        <v>#NUM!</v>
      </c>
      <c r="R367" s="27" t="e">
        <f t="shared" si="81"/>
        <v>#NUM!</v>
      </c>
      <c r="S367" s="28" t="e">
        <f t="shared" si="82"/>
        <v>#NUM!</v>
      </c>
    </row>
    <row r="368" spans="1:19" ht="13.5">
      <c r="A368" s="55"/>
      <c r="B368" s="60">
        <f t="shared" si="83"/>
        <v>331</v>
      </c>
      <c r="C368" s="61">
        <f t="shared" si="84"/>
        <v>50222</v>
      </c>
      <c r="D368" s="63">
        <f t="shared" si="88"/>
        <v>-635610.8593746137</v>
      </c>
      <c r="E368" s="63">
        <f t="shared" si="89"/>
        <v>3111.327670841301</v>
      </c>
      <c r="F368" s="24">
        <f t="shared" si="78"/>
        <v>0</v>
      </c>
      <c r="G368" s="63">
        <f t="shared" si="85"/>
        <v>3111.327670841301</v>
      </c>
      <c r="H368" s="63">
        <f t="shared" si="86"/>
        <v>5627.28732253248</v>
      </c>
      <c r="I368" s="63">
        <f t="shared" si="90"/>
        <v>-2515.9596516911793</v>
      </c>
      <c r="J368" s="63">
        <f t="shared" si="87"/>
        <v>-641238.1466971462</v>
      </c>
      <c r="K368" s="55"/>
      <c r="L368" s="29"/>
      <c r="M368" s="30"/>
      <c r="N368" s="25">
        <f t="shared" si="91"/>
        <v>331</v>
      </c>
      <c r="O368" s="28" t="e">
        <f t="shared" si="92"/>
        <v>#NUM!</v>
      </c>
      <c r="P368" s="28">
        <f t="shared" si="79"/>
        <v>3111.327670841301</v>
      </c>
      <c r="Q368" s="28" t="e">
        <f t="shared" si="80"/>
        <v>#NUM!</v>
      </c>
      <c r="R368" s="27" t="e">
        <f t="shared" si="81"/>
        <v>#NUM!</v>
      </c>
      <c r="S368" s="28" t="e">
        <f t="shared" si="82"/>
        <v>#NUM!</v>
      </c>
    </row>
    <row r="369" spans="1:19" ht="13.5">
      <c r="A369" s="55"/>
      <c r="B369" s="60">
        <f t="shared" si="83"/>
        <v>332</v>
      </c>
      <c r="C369" s="61">
        <f t="shared" si="84"/>
        <v>50253</v>
      </c>
      <c r="D369" s="63">
        <f t="shared" si="88"/>
        <v>-641238.1466971462</v>
      </c>
      <c r="E369" s="63">
        <f t="shared" si="89"/>
        <v>3111.327670841301</v>
      </c>
      <c r="F369" s="24">
        <f t="shared" si="78"/>
        <v>0</v>
      </c>
      <c r="G369" s="63">
        <f t="shared" si="85"/>
        <v>3111.327670841301</v>
      </c>
      <c r="H369" s="63">
        <f t="shared" si="86"/>
        <v>5649.5620015175045</v>
      </c>
      <c r="I369" s="63">
        <f t="shared" si="90"/>
        <v>-2538.2343306762036</v>
      </c>
      <c r="J369" s="63">
        <f t="shared" si="87"/>
        <v>-646887.7086986637</v>
      </c>
      <c r="K369" s="55"/>
      <c r="L369" s="29"/>
      <c r="M369" s="30"/>
      <c r="N369" s="25">
        <f t="shared" si="91"/>
        <v>332</v>
      </c>
      <c r="O369" s="28" t="e">
        <f t="shared" si="92"/>
        <v>#NUM!</v>
      </c>
      <c r="P369" s="28">
        <f t="shared" si="79"/>
        <v>3111.327670841301</v>
      </c>
      <c r="Q369" s="28" t="e">
        <f t="shared" si="80"/>
        <v>#NUM!</v>
      </c>
      <c r="R369" s="27" t="e">
        <f t="shared" si="81"/>
        <v>#NUM!</v>
      </c>
      <c r="S369" s="28" t="e">
        <f t="shared" si="82"/>
        <v>#NUM!</v>
      </c>
    </row>
    <row r="370" spans="1:19" ht="13.5">
      <c r="A370" s="55"/>
      <c r="B370" s="60">
        <f t="shared" si="83"/>
        <v>333</v>
      </c>
      <c r="C370" s="61">
        <f t="shared" si="84"/>
        <v>50284</v>
      </c>
      <c r="D370" s="63">
        <f t="shared" si="88"/>
        <v>-646887.7086986637</v>
      </c>
      <c r="E370" s="63">
        <f t="shared" si="89"/>
        <v>3111.327670841301</v>
      </c>
      <c r="F370" s="24">
        <f t="shared" si="78"/>
        <v>0</v>
      </c>
      <c r="G370" s="63">
        <f t="shared" si="85"/>
        <v>3111.327670841301</v>
      </c>
      <c r="H370" s="63">
        <f t="shared" si="86"/>
        <v>5671.924851106845</v>
      </c>
      <c r="I370" s="63">
        <f t="shared" si="90"/>
        <v>-2560.597180265544</v>
      </c>
      <c r="J370" s="63">
        <f t="shared" si="87"/>
        <v>-652559.6335497706</v>
      </c>
      <c r="K370" s="55"/>
      <c r="L370" s="29"/>
      <c r="M370" s="30"/>
      <c r="N370" s="25">
        <f t="shared" si="91"/>
        <v>333</v>
      </c>
      <c r="O370" s="28" t="e">
        <f t="shared" si="92"/>
        <v>#NUM!</v>
      </c>
      <c r="P370" s="28">
        <f t="shared" si="79"/>
        <v>3111.327670841301</v>
      </c>
      <c r="Q370" s="28" t="e">
        <f t="shared" si="80"/>
        <v>#NUM!</v>
      </c>
      <c r="R370" s="27" t="e">
        <f t="shared" si="81"/>
        <v>#NUM!</v>
      </c>
      <c r="S370" s="28" t="e">
        <f t="shared" si="82"/>
        <v>#NUM!</v>
      </c>
    </row>
    <row r="371" spans="1:19" ht="13.5">
      <c r="A371" s="55"/>
      <c r="B371" s="60">
        <f t="shared" si="83"/>
        <v>334</v>
      </c>
      <c r="C371" s="61">
        <f t="shared" si="84"/>
        <v>50314</v>
      </c>
      <c r="D371" s="63">
        <f t="shared" si="88"/>
        <v>-652559.6335497706</v>
      </c>
      <c r="E371" s="63">
        <f t="shared" si="89"/>
        <v>3111.327670841301</v>
      </c>
      <c r="F371" s="24">
        <f t="shared" si="78"/>
        <v>0</v>
      </c>
      <c r="G371" s="63">
        <f t="shared" si="85"/>
        <v>3111.327670841301</v>
      </c>
      <c r="H371" s="63">
        <f t="shared" si="86"/>
        <v>5694.376220309143</v>
      </c>
      <c r="I371" s="63">
        <f t="shared" si="90"/>
        <v>-2583.048549467842</v>
      </c>
      <c r="J371" s="63">
        <f t="shared" si="87"/>
        <v>-658254.0097700797</v>
      </c>
      <c r="K371" s="55"/>
      <c r="L371" s="29"/>
      <c r="M371" s="30"/>
      <c r="N371" s="25">
        <f t="shared" si="91"/>
        <v>334</v>
      </c>
      <c r="O371" s="28" t="e">
        <f t="shared" si="92"/>
        <v>#NUM!</v>
      </c>
      <c r="P371" s="28">
        <f t="shared" si="79"/>
        <v>3111.327670841301</v>
      </c>
      <c r="Q371" s="28" t="e">
        <f t="shared" si="80"/>
        <v>#NUM!</v>
      </c>
      <c r="R371" s="27" t="e">
        <f t="shared" si="81"/>
        <v>#NUM!</v>
      </c>
      <c r="S371" s="28" t="e">
        <f t="shared" si="82"/>
        <v>#NUM!</v>
      </c>
    </row>
    <row r="372" spans="1:19" ht="13.5">
      <c r="A372" s="55"/>
      <c r="B372" s="60">
        <f t="shared" si="83"/>
        <v>335</v>
      </c>
      <c r="C372" s="61">
        <f t="shared" si="84"/>
        <v>50345</v>
      </c>
      <c r="D372" s="63">
        <f t="shared" si="88"/>
        <v>-658254.0097700797</v>
      </c>
      <c r="E372" s="63">
        <f t="shared" si="89"/>
        <v>3111.327670841301</v>
      </c>
      <c r="F372" s="24">
        <f t="shared" si="78"/>
        <v>0</v>
      </c>
      <c r="G372" s="63">
        <f t="shared" si="85"/>
        <v>3111.327670841301</v>
      </c>
      <c r="H372" s="63">
        <f t="shared" si="86"/>
        <v>5716.916459514533</v>
      </c>
      <c r="I372" s="63">
        <f t="shared" si="90"/>
        <v>-2605.588788673232</v>
      </c>
      <c r="J372" s="63">
        <f t="shared" si="87"/>
        <v>-663970.9262295943</v>
      </c>
      <c r="K372" s="55"/>
      <c r="L372" s="29"/>
      <c r="M372" s="30"/>
      <c r="N372" s="25">
        <f t="shared" si="91"/>
        <v>335</v>
      </c>
      <c r="O372" s="28" t="e">
        <f t="shared" si="92"/>
        <v>#NUM!</v>
      </c>
      <c r="P372" s="28">
        <f t="shared" si="79"/>
        <v>3111.327670841301</v>
      </c>
      <c r="Q372" s="28" t="e">
        <f t="shared" si="80"/>
        <v>#NUM!</v>
      </c>
      <c r="R372" s="27" t="e">
        <f t="shared" si="81"/>
        <v>#NUM!</v>
      </c>
      <c r="S372" s="28" t="e">
        <f t="shared" si="82"/>
        <v>#NUM!</v>
      </c>
    </row>
    <row r="373" spans="1:19" ht="13.5">
      <c r="A373" s="55"/>
      <c r="B373" s="60">
        <f t="shared" si="83"/>
        <v>336</v>
      </c>
      <c r="C373" s="61">
        <f t="shared" si="84"/>
        <v>50375</v>
      </c>
      <c r="D373" s="63">
        <f t="shared" si="88"/>
        <v>-663970.9262295943</v>
      </c>
      <c r="E373" s="63">
        <f t="shared" si="89"/>
        <v>3111.327670841301</v>
      </c>
      <c r="F373" s="24">
        <f t="shared" si="78"/>
        <v>0</v>
      </c>
      <c r="G373" s="63">
        <f t="shared" si="85"/>
        <v>3111.327670841301</v>
      </c>
      <c r="H373" s="63">
        <f t="shared" si="86"/>
        <v>5739.545920500112</v>
      </c>
      <c r="I373" s="63">
        <f t="shared" si="90"/>
        <v>-2628.2182496588107</v>
      </c>
      <c r="J373" s="63">
        <f t="shared" si="87"/>
        <v>-669710.4721500943</v>
      </c>
      <c r="K373" s="55"/>
      <c r="L373" s="29"/>
      <c r="M373" s="30"/>
      <c r="N373" s="25">
        <f t="shared" si="91"/>
        <v>336</v>
      </c>
      <c r="O373" s="28" t="e">
        <f t="shared" si="92"/>
        <v>#NUM!</v>
      </c>
      <c r="P373" s="28">
        <f t="shared" si="79"/>
        <v>3111.327670841301</v>
      </c>
      <c r="Q373" s="28" t="e">
        <f t="shared" si="80"/>
        <v>#NUM!</v>
      </c>
      <c r="R373" s="27" t="e">
        <f t="shared" si="81"/>
        <v>#NUM!</v>
      </c>
      <c r="S373" s="28" t="e">
        <f t="shared" si="82"/>
        <v>#NUM!</v>
      </c>
    </row>
    <row r="374" spans="1:19" ht="13.5">
      <c r="A374" s="55"/>
      <c r="B374" s="60">
        <f t="shared" si="83"/>
        <v>337</v>
      </c>
      <c r="C374" s="61">
        <f t="shared" si="84"/>
        <v>50406</v>
      </c>
      <c r="D374" s="63">
        <f t="shared" si="88"/>
        <v>-669710.4721500943</v>
      </c>
      <c r="E374" s="63">
        <f t="shared" si="89"/>
        <v>3111.327670841301</v>
      </c>
      <c r="F374" s="24">
        <f t="shared" si="78"/>
        <v>0</v>
      </c>
      <c r="G374" s="63">
        <f t="shared" si="85"/>
        <v>3111.327670841301</v>
      </c>
      <c r="H374" s="63">
        <f t="shared" si="86"/>
        <v>5762.264956435424</v>
      </c>
      <c r="I374" s="63">
        <f t="shared" si="90"/>
        <v>-2650.9372855941233</v>
      </c>
      <c r="J374" s="63">
        <f t="shared" si="87"/>
        <v>-675472.7371065298</v>
      </c>
      <c r="K374" s="55"/>
      <c r="L374" s="29"/>
      <c r="M374" s="30"/>
      <c r="N374" s="25">
        <f t="shared" si="91"/>
        <v>337</v>
      </c>
      <c r="O374" s="28" t="e">
        <f t="shared" si="92"/>
        <v>#NUM!</v>
      </c>
      <c r="P374" s="28">
        <f t="shared" si="79"/>
        <v>3111.327670841301</v>
      </c>
      <c r="Q374" s="28" t="e">
        <f t="shared" si="80"/>
        <v>#NUM!</v>
      </c>
      <c r="R374" s="27" t="e">
        <f t="shared" si="81"/>
        <v>#NUM!</v>
      </c>
      <c r="S374" s="28" t="e">
        <f t="shared" si="82"/>
        <v>#NUM!</v>
      </c>
    </row>
    <row r="375" spans="1:19" ht="13.5">
      <c r="A375" s="55"/>
      <c r="B375" s="60">
        <f t="shared" si="83"/>
        <v>338</v>
      </c>
      <c r="C375" s="61">
        <f t="shared" si="84"/>
        <v>50437</v>
      </c>
      <c r="D375" s="63">
        <f t="shared" si="88"/>
        <v>-675472.7371065298</v>
      </c>
      <c r="E375" s="63">
        <f t="shared" si="89"/>
        <v>3111.327670841301</v>
      </c>
      <c r="F375" s="24">
        <f t="shared" si="78"/>
        <v>0</v>
      </c>
      <c r="G375" s="63">
        <f t="shared" si="85"/>
        <v>3111.327670841301</v>
      </c>
      <c r="H375" s="63">
        <f t="shared" si="86"/>
        <v>5785.073921887981</v>
      </c>
      <c r="I375" s="63">
        <f t="shared" si="90"/>
        <v>-2673.7462510466803</v>
      </c>
      <c r="J375" s="63">
        <f t="shared" si="87"/>
        <v>-681257.8110284178</v>
      </c>
      <c r="K375" s="55"/>
      <c r="L375" s="29"/>
      <c r="M375" s="30"/>
      <c r="N375" s="25">
        <f t="shared" si="91"/>
        <v>338</v>
      </c>
      <c r="O375" s="28" t="e">
        <f t="shared" si="92"/>
        <v>#NUM!</v>
      </c>
      <c r="P375" s="28">
        <f t="shared" si="79"/>
        <v>3111.327670841301</v>
      </c>
      <c r="Q375" s="28" t="e">
        <f t="shared" si="80"/>
        <v>#NUM!</v>
      </c>
      <c r="R375" s="27" t="e">
        <f t="shared" si="81"/>
        <v>#NUM!</v>
      </c>
      <c r="S375" s="28" t="e">
        <f t="shared" si="82"/>
        <v>#NUM!</v>
      </c>
    </row>
    <row r="376" spans="1:19" ht="13.5">
      <c r="A376" s="55"/>
      <c r="B376" s="60">
        <f t="shared" si="83"/>
        <v>339</v>
      </c>
      <c r="C376" s="61">
        <f t="shared" si="84"/>
        <v>50465</v>
      </c>
      <c r="D376" s="63">
        <f t="shared" si="88"/>
        <v>-681257.8110284178</v>
      </c>
      <c r="E376" s="63">
        <f t="shared" si="89"/>
        <v>3111.327670841301</v>
      </c>
      <c r="F376" s="24">
        <f t="shared" si="78"/>
        <v>0</v>
      </c>
      <c r="G376" s="63">
        <f t="shared" si="85"/>
        <v>3111.327670841301</v>
      </c>
      <c r="H376" s="63">
        <f t="shared" si="86"/>
        <v>5807.973172828788</v>
      </c>
      <c r="I376" s="63">
        <f t="shared" si="90"/>
        <v>-2696.645501987487</v>
      </c>
      <c r="J376" s="63">
        <f t="shared" si="87"/>
        <v>-687065.7842012466</v>
      </c>
      <c r="K376" s="55"/>
      <c r="L376" s="29"/>
      <c r="M376" s="30"/>
      <c r="N376" s="25">
        <f t="shared" si="91"/>
        <v>339</v>
      </c>
      <c r="O376" s="28" t="e">
        <f t="shared" si="92"/>
        <v>#NUM!</v>
      </c>
      <c r="P376" s="28">
        <f t="shared" si="79"/>
        <v>3111.327670841301</v>
      </c>
      <c r="Q376" s="28" t="e">
        <f t="shared" si="80"/>
        <v>#NUM!</v>
      </c>
      <c r="R376" s="27" t="e">
        <f t="shared" si="81"/>
        <v>#NUM!</v>
      </c>
      <c r="S376" s="28" t="e">
        <f t="shared" si="82"/>
        <v>#NUM!</v>
      </c>
    </row>
    <row r="377" spans="1:19" ht="13.5">
      <c r="A377" s="55"/>
      <c r="B377" s="60">
        <f t="shared" si="83"/>
        <v>340</v>
      </c>
      <c r="C377" s="61">
        <f t="shared" si="84"/>
        <v>50496</v>
      </c>
      <c r="D377" s="63">
        <f t="shared" si="88"/>
        <v>-687065.7842012466</v>
      </c>
      <c r="E377" s="63">
        <f t="shared" si="89"/>
        <v>3111.327670841301</v>
      </c>
      <c r="F377" s="24">
        <f t="shared" si="78"/>
        <v>0</v>
      </c>
      <c r="G377" s="63">
        <f t="shared" si="85"/>
        <v>3111.327670841301</v>
      </c>
      <c r="H377" s="63">
        <f t="shared" si="86"/>
        <v>5830.963066637902</v>
      </c>
      <c r="I377" s="63">
        <f t="shared" si="90"/>
        <v>-2719.635395796601</v>
      </c>
      <c r="J377" s="63">
        <f t="shared" si="87"/>
        <v>-692896.7472678844</v>
      </c>
      <c r="K377" s="55"/>
      <c r="L377" s="29"/>
      <c r="M377" s="30"/>
      <c r="N377" s="25">
        <f t="shared" si="91"/>
        <v>340</v>
      </c>
      <c r="O377" s="28" t="e">
        <f t="shared" si="92"/>
        <v>#NUM!</v>
      </c>
      <c r="P377" s="28">
        <f t="shared" si="79"/>
        <v>3111.327670841301</v>
      </c>
      <c r="Q377" s="28" t="e">
        <f t="shared" si="80"/>
        <v>#NUM!</v>
      </c>
      <c r="R377" s="27" t="e">
        <f t="shared" si="81"/>
        <v>#NUM!</v>
      </c>
      <c r="S377" s="28" t="e">
        <f t="shared" si="82"/>
        <v>#NUM!</v>
      </c>
    </row>
    <row r="378" spans="1:19" ht="13.5">
      <c r="A378" s="55"/>
      <c r="B378" s="60">
        <f t="shared" si="83"/>
        <v>341</v>
      </c>
      <c r="C378" s="61">
        <f t="shared" si="84"/>
        <v>50526</v>
      </c>
      <c r="D378" s="63">
        <f t="shared" si="88"/>
        <v>-692896.7472678844</v>
      </c>
      <c r="E378" s="63">
        <f t="shared" si="89"/>
        <v>3111.327670841301</v>
      </c>
      <c r="F378" s="24">
        <f t="shared" si="78"/>
        <v>0</v>
      </c>
      <c r="G378" s="63">
        <f t="shared" si="85"/>
        <v>3111.327670841301</v>
      </c>
      <c r="H378" s="63">
        <f t="shared" si="86"/>
        <v>5854.04396211001</v>
      </c>
      <c r="I378" s="63">
        <f t="shared" si="90"/>
        <v>-2742.716291268709</v>
      </c>
      <c r="J378" s="63">
        <f t="shared" si="87"/>
        <v>-698750.7912299945</v>
      </c>
      <c r="K378" s="55"/>
      <c r="L378" s="29"/>
      <c r="M378" s="30"/>
      <c r="N378" s="25">
        <f t="shared" si="91"/>
        <v>341</v>
      </c>
      <c r="O378" s="28" t="e">
        <f t="shared" si="92"/>
        <v>#NUM!</v>
      </c>
      <c r="P378" s="28">
        <f t="shared" si="79"/>
        <v>3111.327670841301</v>
      </c>
      <c r="Q378" s="28" t="e">
        <f t="shared" si="80"/>
        <v>#NUM!</v>
      </c>
      <c r="R378" s="27" t="e">
        <f t="shared" si="81"/>
        <v>#NUM!</v>
      </c>
      <c r="S378" s="28" t="e">
        <f t="shared" si="82"/>
        <v>#NUM!</v>
      </c>
    </row>
    <row r="379" spans="1:19" ht="13.5">
      <c r="A379" s="55"/>
      <c r="B379" s="60">
        <f t="shared" si="83"/>
        <v>342</v>
      </c>
      <c r="C379" s="61">
        <f t="shared" si="84"/>
        <v>50557</v>
      </c>
      <c r="D379" s="63">
        <f t="shared" si="88"/>
        <v>-698750.7912299945</v>
      </c>
      <c r="E379" s="63">
        <f t="shared" si="89"/>
        <v>3111.327670841301</v>
      </c>
      <c r="F379" s="24">
        <f t="shared" si="78"/>
        <v>0</v>
      </c>
      <c r="G379" s="63">
        <f t="shared" si="85"/>
        <v>3111.327670841301</v>
      </c>
      <c r="H379" s="63">
        <f t="shared" si="86"/>
        <v>5877.21621946003</v>
      </c>
      <c r="I379" s="63">
        <f t="shared" si="90"/>
        <v>-2765.8885486187282</v>
      </c>
      <c r="J379" s="63">
        <f t="shared" si="87"/>
        <v>-704628.0074494545</v>
      </c>
      <c r="K379" s="55"/>
      <c r="L379" s="29"/>
      <c r="M379" s="30"/>
      <c r="N379" s="25">
        <f t="shared" si="91"/>
        <v>342</v>
      </c>
      <c r="O379" s="28" t="e">
        <f t="shared" si="92"/>
        <v>#NUM!</v>
      </c>
      <c r="P379" s="28">
        <f t="shared" si="79"/>
        <v>3111.327670841301</v>
      </c>
      <c r="Q379" s="28" t="e">
        <f t="shared" si="80"/>
        <v>#NUM!</v>
      </c>
      <c r="R379" s="27" t="e">
        <f t="shared" si="81"/>
        <v>#NUM!</v>
      </c>
      <c r="S379" s="28" t="e">
        <f t="shared" si="82"/>
        <v>#NUM!</v>
      </c>
    </row>
    <row r="380" spans="1:19" ht="13.5">
      <c r="A380" s="55"/>
      <c r="B380" s="60">
        <f t="shared" si="83"/>
        <v>343</v>
      </c>
      <c r="C380" s="61">
        <f t="shared" si="84"/>
        <v>50587</v>
      </c>
      <c r="D380" s="63">
        <f t="shared" si="88"/>
        <v>-704628.0074494545</v>
      </c>
      <c r="E380" s="63">
        <f t="shared" si="89"/>
        <v>3111.327670841301</v>
      </c>
      <c r="F380" s="24">
        <f t="shared" si="78"/>
        <v>0</v>
      </c>
      <c r="G380" s="63">
        <f t="shared" si="85"/>
        <v>3111.327670841301</v>
      </c>
      <c r="H380" s="63">
        <f t="shared" si="86"/>
        <v>5900.480200328725</v>
      </c>
      <c r="I380" s="63">
        <f t="shared" si="90"/>
        <v>-2789.152529487424</v>
      </c>
      <c r="J380" s="63">
        <f t="shared" si="87"/>
        <v>-710528.4876497833</v>
      </c>
      <c r="K380" s="55"/>
      <c r="L380" s="29"/>
      <c r="M380" s="30"/>
      <c r="N380" s="25">
        <f t="shared" si="91"/>
        <v>343</v>
      </c>
      <c r="O380" s="28" t="e">
        <f t="shared" si="92"/>
        <v>#NUM!</v>
      </c>
      <c r="P380" s="28">
        <f t="shared" si="79"/>
        <v>3111.327670841301</v>
      </c>
      <c r="Q380" s="28" t="e">
        <f t="shared" si="80"/>
        <v>#NUM!</v>
      </c>
      <c r="R380" s="27" t="e">
        <f t="shared" si="81"/>
        <v>#NUM!</v>
      </c>
      <c r="S380" s="28" t="e">
        <f t="shared" si="82"/>
        <v>#NUM!</v>
      </c>
    </row>
    <row r="381" spans="1:19" ht="13.5">
      <c r="A381" s="55"/>
      <c r="B381" s="60">
        <f t="shared" si="83"/>
        <v>344</v>
      </c>
      <c r="C381" s="61">
        <f t="shared" si="84"/>
        <v>50618</v>
      </c>
      <c r="D381" s="63">
        <f t="shared" si="88"/>
        <v>-710528.4876497833</v>
      </c>
      <c r="E381" s="63">
        <f t="shared" si="89"/>
        <v>3111.327670841301</v>
      </c>
      <c r="F381" s="24">
        <f t="shared" si="78"/>
        <v>0</v>
      </c>
      <c r="G381" s="63">
        <f t="shared" si="85"/>
        <v>3111.327670841301</v>
      </c>
      <c r="H381" s="63">
        <f t="shared" si="86"/>
        <v>5923.83626778836</v>
      </c>
      <c r="I381" s="63">
        <f t="shared" si="90"/>
        <v>-2812.508596947059</v>
      </c>
      <c r="J381" s="63">
        <f t="shared" si="87"/>
        <v>-716452.3239175716</v>
      </c>
      <c r="K381" s="55"/>
      <c r="L381" s="29"/>
      <c r="M381" s="30"/>
      <c r="N381" s="25">
        <f t="shared" si="91"/>
        <v>344</v>
      </c>
      <c r="O381" s="28" t="e">
        <f t="shared" si="92"/>
        <v>#NUM!</v>
      </c>
      <c r="P381" s="28">
        <f t="shared" si="79"/>
        <v>3111.327670841301</v>
      </c>
      <c r="Q381" s="28" t="e">
        <f t="shared" si="80"/>
        <v>#NUM!</v>
      </c>
      <c r="R381" s="27" t="e">
        <f t="shared" si="81"/>
        <v>#NUM!</v>
      </c>
      <c r="S381" s="28" t="e">
        <f t="shared" si="82"/>
        <v>#NUM!</v>
      </c>
    </row>
    <row r="382" spans="1:19" ht="13.5">
      <c r="A382" s="55"/>
      <c r="B382" s="60">
        <f t="shared" si="83"/>
        <v>345</v>
      </c>
      <c r="C382" s="61">
        <f t="shared" si="84"/>
        <v>50649</v>
      </c>
      <c r="D382" s="63">
        <f t="shared" si="88"/>
        <v>-716452.3239175716</v>
      </c>
      <c r="E382" s="63">
        <f t="shared" si="89"/>
        <v>3111.327670841301</v>
      </c>
      <c r="F382" s="24">
        <f t="shared" si="78"/>
        <v>0</v>
      </c>
      <c r="G382" s="63">
        <f t="shared" si="85"/>
        <v>3111.327670841301</v>
      </c>
      <c r="H382" s="63">
        <f t="shared" si="86"/>
        <v>5947.284786348355</v>
      </c>
      <c r="I382" s="63">
        <f t="shared" si="90"/>
        <v>-2835.957115507054</v>
      </c>
      <c r="J382" s="63">
        <f t="shared" si="87"/>
        <v>-722399.6087039199</v>
      </c>
      <c r="K382" s="55"/>
      <c r="L382" s="29"/>
      <c r="M382" s="30"/>
      <c r="N382" s="25">
        <f t="shared" si="91"/>
        <v>345</v>
      </c>
      <c r="O382" s="28" t="e">
        <f t="shared" si="92"/>
        <v>#NUM!</v>
      </c>
      <c r="P382" s="28">
        <f t="shared" si="79"/>
        <v>3111.327670841301</v>
      </c>
      <c r="Q382" s="28" t="e">
        <f t="shared" si="80"/>
        <v>#NUM!</v>
      </c>
      <c r="R382" s="27" t="e">
        <f t="shared" si="81"/>
        <v>#NUM!</v>
      </c>
      <c r="S382" s="28" t="e">
        <f t="shared" si="82"/>
        <v>#NUM!</v>
      </c>
    </row>
    <row r="383" spans="1:19" ht="13.5">
      <c r="A383" s="55"/>
      <c r="B383" s="60">
        <f t="shared" si="83"/>
        <v>346</v>
      </c>
      <c r="C383" s="61">
        <f t="shared" si="84"/>
        <v>50679</v>
      </c>
      <c r="D383" s="63">
        <f t="shared" si="88"/>
        <v>-722399.6087039199</v>
      </c>
      <c r="E383" s="63">
        <f t="shared" si="89"/>
        <v>3111.327670841301</v>
      </c>
      <c r="F383" s="24">
        <f t="shared" si="78"/>
        <v>0</v>
      </c>
      <c r="G383" s="63">
        <f t="shared" si="85"/>
        <v>3111.327670841301</v>
      </c>
      <c r="H383" s="63">
        <f t="shared" si="86"/>
        <v>5970.826121960984</v>
      </c>
      <c r="I383" s="63">
        <f t="shared" si="90"/>
        <v>-2859.498451119683</v>
      </c>
      <c r="J383" s="63">
        <f t="shared" si="87"/>
        <v>-728370.4348258809</v>
      </c>
      <c r="K383" s="55"/>
      <c r="L383" s="29"/>
      <c r="M383" s="30"/>
      <c r="N383" s="25">
        <f t="shared" si="91"/>
        <v>346</v>
      </c>
      <c r="O383" s="28" t="e">
        <f t="shared" si="92"/>
        <v>#NUM!</v>
      </c>
      <c r="P383" s="28">
        <f t="shared" si="79"/>
        <v>3111.327670841301</v>
      </c>
      <c r="Q383" s="28" t="e">
        <f t="shared" si="80"/>
        <v>#NUM!</v>
      </c>
      <c r="R383" s="27" t="e">
        <f t="shared" si="81"/>
        <v>#NUM!</v>
      </c>
      <c r="S383" s="28" t="e">
        <f t="shared" si="82"/>
        <v>#NUM!</v>
      </c>
    </row>
    <row r="384" spans="1:19" ht="13.5">
      <c r="A384" s="55"/>
      <c r="B384" s="60">
        <f t="shared" si="83"/>
        <v>347</v>
      </c>
      <c r="C384" s="61">
        <f t="shared" si="84"/>
        <v>50710</v>
      </c>
      <c r="D384" s="63">
        <f t="shared" si="88"/>
        <v>-728370.4348258809</v>
      </c>
      <c r="E384" s="63">
        <f t="shared" si="89"/>
        <v>3111.327670841301</v>
      </c>
      <c r="F384" s="24">
        <f t="shared" si="78"/>
        <v>0</v>
      </c>
      <c r="G384" s="63">
        <f t="shared" si="85"/>
        <v>3111.327670841301</v>
      </c>
      <c r="H384" s="63">
        <f t="shared" si="86"/>
        <v>5994.460642027079</v>
      </c>
      <c r="I384" s="63">
        <f t="shared" si="90"/>
        <v>-2883.1329711857784</v>
      </c>
      <c r="J384" s="63">
        <f t="shared" si="87"/>
        <v>-734364.895467908</v>
      </c>
      <c r="K384" s="55"/>
      <c r="L384" s="29"/>
      <c r="M384" s="30"/>
      <c r="N384" s="25">
        <f t="shared" si="91"/>
        <v>347</v>
      </c>
      <c r="O384" s="28" t="e">
        <f t="shared" si="92"/>
        <v>#NUM!</v>
      </c>
      <c r="P384" s="28">
        <f t="shared" si="79"/>
        <v>3111.327670841301</v>
      </c>
      <c r="Q384" s="28" t="e">
        <f t="shared" si="80"/>
        <v>#NUM!</v>
      </c>
      <c r="R384" s="27" t="e">
        <f t="shared" si="81"/>
        <v>#NUM!</v>
      </c>
      <c r="S384" s="28" t="e">
        <f t="shared" si="82"/>
        <v>#NUM!</v>
      </c>
    </row>
    <row r="385" spans="1:19" ht="13.5">
      <c r="A385" s="55"/>
      <c r="B385" s="60">
        <f t="shared" si="83"/>
        <v>348</v>
      </c>
      <c r="C385" s="61">
        <f t="shared" si="84"/>
        <v>50740</v>
      </c>
      <c r="D385" s="63">
        <f t="shared" si="88"/>
        <v>-734364.895467908</v>
      </c>
      <c r="E385" s="63">
        <f t="shared" si="89"/>
        <v>3111.327670841301</v>
      </c>
      <c r="F385" s="24">
        <f t="shared" si="78"/>
        <v>0</v>
      </c>
      <c r="G385" s="63">
        <f t="shared" si="85"/>
        <v>3111.327670841301</v>
      </c>
      <c r="H385" s="63">
        <f t="shared" si="86"/>
        <v>6018.18871540177</v>
      </c>
      <c r="I385" s="63">
        <f t="shared" si="90"/>
        <v>-2906.8610445604695</v>
      </c>
      <c r="J385" s="63">
        <f t="shared" si="87"/>
        <v>-740383.0841833098</v>
      </c>
      <c r="K385" s="55"/>
      <c r="L385" s="29"/>
      <c r="M385" s="30"/>
      <c r="N385" s="25">
        <f t="shared" si="91"/>
        <v>348</v>
      </c>
      <c r="O385" s="28" t="e">
        <f t="shared" si="92"/>
        <v>#NUM!</v>
      </c>
      <c r="P385" s="28">
        <f t="shared" si="79"/>
        <v>3111.327670841301</v>
      </c>
      <c r="Q385" s="28" t="e">
        <f t="shared" si="80"/>
        <v>#NUM!</v>
      </c>
      <c r="R385" s="27" t="e">
        <f t="shared" si="81"/>
        <v>#NUM!</v>
      </c>
      <c r="S385" s="28" t="e">
        <f t="shared" si="82"/>
        <v>#NUM!</v>
      </c>
    </row>
    <row r="386" spans="1:19" ht="13.5">
      <c r="A386" s="55"/>
      <c r="B386" s="60">
        <f t="shared" si="83"/>
        <v>349</v>
      </c>
      <c r="C386" s="61">
        <f t="shared" si="84"/>
        <v>50771</v>
      </c>
      <c r="D386" s="63">
        <f t="shared" si="88"/>
        <v>-740383.0841833098</v>
      </c>
      <c r="E386" s="63">
        <f t="shared" si="89"/>
        <v>3111.327670841301</v>
      </c>
      <c r="F386" s="24">
        <f t="shared" si="78"/>
        <v>0</v>
      </c>
      <c r="G386" s="63">
        <f t="shared" si="85"/>
        <v>3111.327670841301</v>
      </c>
      <c r="H386" s="63">
        <f t="shared" si="86"/>
        <v>6042.010712400235</v>
      </c>
      <c r="I386" s="63">
        <f t="shared" si="90"/>
        <v>-2930.6830415589343</v>
      </c>
      <c r="J386" s="63">
        <f t="shared" si="87"/>
        <v>-746425.09489571</v>
      </c>
      <c r="K386" s="55"/>
      <c r="L386" s="29"/>
      <c r="M386" s="30"/>
      <c r="N386" s="25">
        <f t="shared" si="91"/>
        <v>349</v>
      </c>
      <c r="O386" s="28" t="e">
        <f t="shared" si="92"/>
        <v>#NUM!</v>
      </c>
      <c r="P386" s="28">
        <f t="shared" si="79"/>
        <v>3111.327670841301</v>
      </c>
      <c r="Q386" s="28" t="e">
        <f t="shared" si="80"/>
        <v>#NUM!</v>
      </c>
      <c r="R386" s="27" t="e">
        <f t="shared" si="81"/>
        <v>#NUM!</v>
      </c>
      <c r="S386" s="28" t="e">
        <f t="shared" si="82"/>
        <v>#NUM!</v>
      </c>
    </row>
    <row r="387" spans="1:19" ht="13.5">
      <c r="A387" s="55"/>
      <c r="B387" s="60">
        <f t="shared" si="83"/>
        <v>350</v>
      </c>
      <c r="C387" s="61">
        <f t="shared" si="84"/>
        <v>50802</v>
      </c>
      <c r="D387" s="63">
        <f t="shared" si="88"/>
        <v>-746425.09489571</v>
      </c>
      <c r="E387" s="63">
        <f t="shared" si="89"/>
        <v>3111.327670841301</v>
      </c>
      <c r="F387" s="24">
        <f t="shared" si="78"/>
        <v>0</v>
      </c>
      <c r="G387" s="63">
        <f t="shared" si="85"/>
        <v>3111.327670841301</v>
      </c>
      <c r="H387" s="63">
        <f t="shared" si="86"/>
        <v>6065.927004803487</v>
      </c>
      <c r="I387" s="63">
        <f t="shared" si="90"/>
        <v>-2954.5993339621855</v>
      </c>
      <c r="J387" s="63">
        <f t="shared" si="87"/>
        <v>-752491.0219005134</v>
      </c>
      <c r="K387" s="55"/>
      <c r="L387" s="29"/>
      <c r="M387" s="30"/>
      <c r="N387" s="25">
        <f t="shared" si="91"/>
        <v>350</v>
      </c>
      <c r="O387" s="28" t="e">
        <f t="shared" si="92"/>
        <v>#NUM!</v>
      </c>
      <c r="P387" s="28">
        <f t="shared" si="79"/>
        <v>3111.327670841301</v>
      </c>
      <c r="Q387" s="28" t="e">
        <f t="shared" si="80"/>
        <v>#NUM!</v>
      </c>
      <c r="R387" s="27" t="e">
        <f t="shared" si="81"/>
        <v>#NUM!</v>
      </c>
      <c r="S387" s="28" t="e">
        <f t="shared" si="82"/>
        <v>#NUM!</v>
      </c>
    </row>
    <row r="388" spans="1:19" ht="13.5">
      <c r="A388" s="55"/>
      <c r="B388" s="60">
        <f t="shared" si="83"/>
        <v>351</v>
      </c>
      <c r="C388" s="61">
        <f t="shared" si="84"/>
        <v>50830</v>
      </c>
      <c r="D388" s="63">
        <f t="shared" si="88"/>
        <v>-752491.0219005134</v>
      </c>
      <c r="E388" s="63">
        <f t="shared" si="89"/>
        <v>3111.327670841301</v>
      </c>
      <c r="F388" s="24">
        <f t="shared" si="78"/>
        <v>0</v>
      </c>
      <c r="G388" s="63">
        <f t="shared" si="85"/>
        <v>3111.327670841301</v>
      </c>
      <c r="H388" s="63">
        <f t="shared" si="86"/>
        <v>6089.9379658641665</v>
      </c>
      <c r="I388" s="63">
        <f t="shared" si="90"/>
        <v>-2978.6102950228656</v>
      </c>
      <c r="J388" s="63">
        <f t="shared" si="87"/>
        <v>-758580.9598663776</v>
      </c>
      <c r="K388" s="55"/>
      <c r="L388" s="29"/>
      <c r="M388" s="30"/>
      <c r="N388" s="25">
        <f t="shared" si="91"/>
        <v>351</v>
      </c>
      <c r="O388" s="28" t="e">
        <f t="shared" si="92"/>
        <v>#NUM!</v>
      </c>
      <c r="P388" s="28">
        <f t="shared" si="79"/>
        <v>3111.327670841301</v>
      </c>
      <c r="Q388" s="28" t="e">
        <f t="shared" si="80"/>
        <v>#NUM!</v>
      </c>
      <c r="R388" s="27" t="e">
        <f t="shared" si="81"/>
        <v>#NUM!</v>
      </c>
      <c r="S388" s="28" t="e">
        <f t="shared" si="82"/>
        <v>#NUM!</v>
      </c>
    </row>
    <row r="389" spans="1:19" ht="13.5">
      <c r="A389" s="55"/>
      <c r="B389" s="60">
        <f t="shared" si="83"/>
        <v>352</v>
      </c>
      <c r="C389" s="61">
        <f t="shared" si="84"/>
        <v>50861</v>
      </c>
      <c r="D389" s="63">
        <f t="shared" si="88"/>
        <v>-758580.9598663776</v>
      </c>
      <c r="E389" s="63">
        <f t="shared" si="89"/>
        <v>3111.327670841301</v>
      </c>
      <c r="F389" s="24">
        <f t="shared" si="78"/>
        <v>0</v>
      </c>
      <c r="G389" s="63">
        <f t="shared" si="85"/>
        <v>3111.327670841301</v>
      </c>
      <c r="H389" s="63">
        <f t="shared" si="86"/>
        <v>6114.043970312379</v>
      </c>
      <c r="I389" s="63">
        <f t="shared" si="90"/>
        <v>-3002.716299471078</v>
      </c>
      <c r="J389" s="63">
        <f t="shared" si="87"/>
        <v>-764695.00383669</v>
      </c>
      <c r="K389" s="55"/>
      <c r="L389" s="29"/>
      <c r="M389" s="30"/>
      <c r="N389" s="25">
        <f t="shared" si="91"/>
        <v>352</v>
      </c>
      <c r="O389" s="28" t="e">
        <f t="shared" si="92"/>
        <v>#NUM!</v>
      </c>
      <c r="P389" s="28">
        <f t="shared" si="79"/>
        <v>3111.327670841301</v>
      </c>
      <c r="Q389" s="28" t="e">
        <f t="shared" si="80"/>
        <v>#NUM!</v>
      </c>
      <c r="R389" s="27" t="e">
        <f t="shared" si="81"/>
        <v>#NUM!</v>
      </c>
      <c r="S389" s="28" t="e">
        <f t="shared" si="82"/>
        <v>#NUM!</v>
      </c>
    </row>
    <row r="390" spans="1:19" ht="13.5">
      <c r="A390" s="55"/>
      <c r="B390" s="60">
        <f t="shared" si="83"/>
        <v>353</v>
      </c>
      <c r="C390" s="61">
        <f t="shared" si="84"/>
        <v>50891</v>
      </c>
      <c r="D390" s="63">
        <f t="shared" si="88"/>
        <v>-764695.00383669</v>
      </c>
      <c r="E390" s="63">
        <f t="shared" si="89"/>
        <v>3111.327670841301</v>
      </c>
      <c r="F390" s="24">
        <f t="shared" si="78"/>
        <v>0</v>
      </c>
      <c r="G390" s="63">
        <f t="shared" si="85"/>
        <v>3111.327670841301</v>
      </c>
      <c r="H390" s="63">
        <f t="shared" si="86"/>
        <v>6138.245394361533</v>
      </c>
      <c r="I390" s="63">
        <f t="shared" si="90"/>
        <v>-3026.9177235202314</v>
      </c>
      <c r="J390" s="63">
        <f t="shared" si="87"/>
        <v>-770833.2492310515</v>
      </c>
      <c r="K390" s="55"/>
      <c r="L390" s="29"/>
      <c r="M390" s="30"/>
      <c r="N390" s="25">
        <f t="shared" si="91"/>
        <v>353</v>
      </c>
      <c r="O390" s="28" t="e">
        <f t="shared" si="92"/>
        <v>#NUM!</v>
      </c>
      <c r="P390" s="28">
        <f t="shared" si="79"/>
        <v>3111.327670841301</v>
      </c>
      <c r="Q390" s="28" t="e">
        <f t="shared" si="80"/>
        <v>#NUM!</v>
      </c>
      <c r="R390" s="27" t="e">
        <f t="shared" si="81"/>
        <v>#NUM!</v>
      </c>
      <c r="S390" s="28" t="e">
        <f t="shared" si="82"/>
        <v>#NUM!</v>
      </c>
    </row>
    <row r="391" spans="1:19" ht="13.5">
      <c r="A391" s="55"/>
      <c r="B391" s="60">
        <f t="shared" si="83"/>
        <v>354</v>
      </c>
      <c r="C391" s="61">
        <f t="shared" si="84"/>
        <v>50922</v>
      </c>
      <c r="D391" s="63">
        <f t="shared" si="88"/>
        <v>-770833.2492310515</v>
      </c>
      <c r="E391" s="63">
        <f t="shared" si="89"/>
        <v>3111.327670841301</v>
      </c>
      <c r="F391" s="24">
        <f t="shared" si="78"/>
        <v>0</v>
      </c>
      <c r="G391" s="63">
        <f t="shared" si="85"/>
        <v>3111.327670841301</v>
      </c>
      <c r="H391" s="63">
        <f t="shared" si="86"/>
        <v>6162.542615714214</v>
      </c>
      <c r="I391" s="63">
        <f t="shared" si="90"/>
        <v>-3051.2149448729124</v>
      </c>
      <c r="J391" s="63">
        <f t="shared" si="87"/>
        <v>-776995.7918467658</v>
      </c>
      <c r="K391" s="55"/>
      <c r="L391" s="29"/>
      <c r="M391" s="30"/>
      <c r="N391" s="25">
        <f t="shared" si="91"/>
        <v>354</v>
      </c>
      <c r="O391" s="28" t="e">
        <f t="shared" si="92"/>
        <v>#NUM!</v>
      </c>
      <c r="P391" s="28">
        <f t="shared" si="79"/>
        <v>3111.327670841301</v>
      </c>
      <c r="Q391" s="28" t="e">
        <f t="shared" si="80"/>
        <v>#NUM!</v>
      </c>
      <c r="R391" s="27" t="e">
        <f t="shared" si="81"/>
        <v>#NUM!</v>
      </c>
      <c r="S391" s="28" t="e">
        <f t="shared" si="82"/>
        <v>#NUM!</v>
      </c>
    </row>
    <row r="392" spans="1:19" ht="13.5">
      <c r="A392" s="55"/>
      <c r="B392" s="60">
        <f t="shared" si="83"/>
        <v>355</v>
      </c>
      <c r="C392" s="61">
        <f t="shared" si="84"/>
        <v>50952</v>
      </c>
      <c r="D392" s="63">
        <f t="shared" si="88"/>
        <v>-776995.7918467658</v>
      </c>
      <c r="E392" s="63">
        <f t="shared" si="89"/>
        <v>3111.327670841301</v>
      </c>
      <c r="F392" s="24">
        <f t="shared" si="78"/>
        <v>0</v>
      </c>
      <c r="G392" s="63">
        <f t="shared" si="85"/>
        <v>3111.327670841301</v>
      </c>
      <c r="H392" s="63">
        <f t="shared" si="86"/>
        <v>6186.936013568082</v>
      </c>
      <c r="I392" s="63">
        <f t="shared" si="90"/>
        <v>-3075.608342726781</v>
      </c>
      <c r="J392" s="63">
        <f t="shared" si="87"/>
        <v>-783182.7278603339</v>
      </c>
      <c r="K392" s="55"/>
      <c r="L392" s="29"/>
      <c r="M392" s="30"/>
      <c r="N392" s="25">
        <f t="shared" si="91"/>
        <v>355</v>
      </c>
      <c r="O392" s="28" t="e">
        <f t="shared" si="92"/>
        <v>#NUM!</v>
      </c>
      <c r="P392" s="28">
        <f t="shared" si="79"/>
        <v>3111.327670841301</v>
      </c>
      <c r="Q392" s="28" t="e">
        <f t="shared" si="80"/>
        <v>#NUM!</v>
      </c>
      <c r="R392" s="27" t="e">
        <f t="shared" si="81"/>
        <v>#NUM!</v>
      </c>
      <c r="S392" s="28" t="e">
        <f t="shared" si="82"/>
        <v>#NUM!</v>
      </c>
    </row>
    <row r="393" spans="1:19" ht="13.5">
      <c r="A393" s="55"/>
      <c r="B393" s="60">
        <f t="shared" si="83"/>
        <v>356</v>
      </c>
      <c r="C393" s="61">
        <f t="shared" si="84"/>
        <v>50983</v>
      </c>
      <c r="D393" s="63">
        <f t="shared" si="88"/>
        <v>-783182.7278603339</v>
      </c>
      <c r="E393" s="63">
        <f t="shared" si="89"/>
        <v>3111.327670841301</v>
      </c>
      <c r="F393" s="24">
        <f t="shared" si="78"/>
        <v>0</v>
      </c>
      <c r="G393" s="63">
        <f t="shared" si="85"/>
        <v>3111.327670841301</v>
      </c>
      <c r="H393" s="63">
        <f t="shared" si="86"/>
        <v>6211.425968621789</v>
      </c>
      <c r="I393" s="63">
        <f t="shared" si="90"/>
        <v>-3100.0982977804883</v>
      </c>
      <c r="J393" s="63">
        <f t="shared" si="87"/>
        <v>-789394.1538289556</v>
      </c>
      <c r="K393" s="55"/>
      <c r="L393" s="29"/>
      <c r="M393" s="30"/>
      <c r="N393" s="25">
        <f t="shared" si="91"/>
        <v>356</v>
      </c>
      <c r="O393" s="28" t="e">
        <f t="shared" si="92"/>
        <v>#NUM!</v>
      </c>
      <c r="P393" s="28">
        <f t="shared" si="79"/>
        <v>3111.327670841301</v>
      </c>
      <c r="Q393" s="28" t="e">
        <f t="shared" si="80"/>
        <v>#NUM!</v>
      </c>
      <c r="R393" s="27" t="e">
        <f t="shared" si="81"/>
        <v>#NUM!</v>
      </c>
      <c r="S393" s="28" t="e">
        <f t="shared" si="82"/>
        <v>#NUM!</v>
      </c>
    </row>
    <row r="394" spans="1:19" ht="13.5">
      <c r="A394" s="55"/>
      <c r="B394" s="60">
        <f t="shared" si="83"/>
        <v>357</v>
      </c>
      <c r="C394" s="61">
        <f t="shared" si="84"/>
        <v>51014</v>
      </c>
      <c r="D394" s="63">
        <f t="shared" si="88"/>
        <v>-789394.1538289556</v>
      </c>
      <c r="E394" s="63">
        <f t="shared" si="89"/>
        <v>3111.327670841301</v>
      </c>
      <c r="F394" s="24">
        <f t="shared" si="78"/>
        <v>0</v>
      </c>
      <c r="G394" s="63">
        <f t="shared" si="85"/>
        <v>3111.327670841301</v>
      </c>
      <c r="H394" s="63">
        <f t="shared" si="86"/>
        <v>6236.012863080917</v>
      </c>
      <c r="I394" s="63">
        <f t="shared" si="90"/>
        <v>-3124.685192239616</v>
      </c>
      <c r="J394" s="63">
        <f t="shared" si="87"/>
        <v>-795630.1666920366</v>
      </c>
      <c r="K394" s="55"/>
      <c r="L394" s="29"/>
      <c r="M394" s="30"/>
      <c r="N394" s="25">
        <f t="shared" si="91"/>
        <v>357</v>
      </c>
      <c r="O394" s="28" t="e">
        <f t="shared" si="92"/>
        <v>#NUM!</v>
      </c>
      <c r="P394" s="28">
        <f t="shared" si="79"/>
        <v>3111.327670841301</v>
      </c>
      <c r="Q394" s="28" t="e">
        <f t="shared" si="80"/>
        <v>#NUM!</v>
      </c>
      <c r="R394" s="27" t="e">
        <f t="shared" si="81"/>
        <v>#NUM!</v>
      </c>
      <c r="S394" s="28" t="e">
        <f t="shared" si="82"/>
        <v>#NUM!</v>
      </c>
    </row>
    <row r="395" spans="1:19" ht="13.5">
      <c r="A395" s="55"/>
      <c r="B395" s="60">
        <f t="shared" si="83"/>
        <v>358</v>
      </c>
      <c r="C395" s="61">
        <f t="shared" si="84"/>
        <v>51044</v>
      </c>
      <c r="D395" s="63">
        <f t="shared" si="88"/>
        <v>-795630.1666920366</v>
      </c>
      <c r="E395" s="63">
        <f t="shared" si="89"/>
        <v>3111.327670841301</v>
      </c>
      <c r="F395" s="24">
        <f t="shared" si="78"/>
        <v>0</v>
      </c>
      <c r="G395" s="63">
        <f t="shared" si="85"/>
        <v>3111.327670841301</v>
      </c>
      <c r="H395" s="63">
        <f t="shared" si="86"/>
        <v>6260.697080663946</v>
      </c>
      <c r="I395" s="63">
        <f t="shared" si="90"/>
        <v>-3149.3694098226447</v>
      </c>
      <c r="J395" s="63">
        <f t="shared" si="87"/>
        <v>-801890.8637727005</v>
      </c>
      <c r="K395" s="55"/>
      <c r="L395" s="29"/>
      <c r="M395" s="30"/>
      <c r="N395" s="25">
        <f t="shared" si="91"/>
        <v>358</v>
      </c>
      <c r="O395" s="28" t="e">
        <f t="shared" si="92"/>
        <v>#NUM!</v>
      </c>
      <c r="P395" s="28">
        <f t="shared" si="79"/>
        <v>3111.327670841301</v>
      </c>
      <c r="Q395" s="28" t="e">
        <f t="shared" si="80"/>
        <v>#NUM!</v>
      </c>
      <c r="R395" s="27" t="e">
        <f t="shared" si="81"/>
        <v>#NUM!</v>
      </c>
      <c r="S395" s="28" t="e">
        <f t="shared" si="82"/>
        <v>#NUM!</v>
      </c>
    </row>
    <row r="396" spans="1:19" ht="13.5">
      <c r="A396" s="55"/>
      <c r="B396" s="60">
        <f t="shared" si="83"/>
        <v>359</v>
      </c>
      <c r="C396" s="61">
        <f t="shared" si="84"/>
        <v>51075</v>
      </c>
      <c r="D396" s="63">
        <f t="shared" si="88"/>
        <v>-801890.8637727005</v>
      </c>
      <c r="E396" s="63">
        <f t="shared" si="89"/>
        <v>3111.327670841301</v>
      </c>
      <c r="F396" s="24">
        <f t="shared" si="78"/>
        <v>0</v>
      </c>
      <c r="G396" s="63">
        <f t="shared" si="85"/>
        <v>3111.327670841301</v>
      </c>
      <c r="H396" s="63">
        <f t="shared" si="86"/>
        <v>6285.4790066082405</v>
      </c>
      <c r="I396" s="63">
        <f t="shared" si="90"/>
        <v>-3174.1513357669396</v>
      </c>
      <c r="J396" s="63">
        <f t="shared" si="87"/>
        <v>-808176.3427793088</v>
      </c>
      <c r="K396" s="55"/>
      <c r="L396" s="29"/>
      <c r="M396" s="30"/>
      <c r="N396" s="25">
        <f t="shared" si="91"/>
        <v>359</v>
      </c>
      <c r="O396" s="28" t="e">
        <f t="shared" si="92"/>
        <v>#NUM!</v>
      </c>
      <c r="P396" s="28">
        <f t="shared" si="79"/>
        <v>3111.327670841301</v>
      </c>
      <c r="Q396" s="28" t="e">
        <f t="shared" si="80"/>
        <v>#NUM!</v>
      </c>
      <c r="R396" s="27" t="e">
        <f t="shared" si="81"/>
        <v>#NUM!</v>
      </c>
      <c r="S396" s="28" t="e">
        <f t="shared" si="82"/>
        <v>#NUM!</v>
      </c>
    </row>
    <row r="397" spans="1:19" ht="14.25" thickBot="1">
      <c r="A397" s="64"/>
      <c r="B397" s="65">
        <f t="shared" si="83"/>
        <v>360</v>
      </c>
      <c r="C397" s="66">
        <f t="shared" si="84"/>
        <v>51105</v>
      </c>
      <c r="D397" s="67">
        <f t="shared" si="88"/>
        <v>-808176.3427793088</v>
      </c>
      <c r="E397" s="67">
        <f t="shared" si="89"/>
        <v>3111.327670841301</v>
      </c>
      <c r="F397" s="35">
        <f t="shared" si="78"/>
        <v>0</v>
      </c>
      <c r="G397" s="67">
        <f t="shared" si="85"/>
        <v>3111.327670841301</v>
      </c>
      <c r="H397" s="67">
        <f t="shared" si="86"/>
        <v>6310.359027676065</v>
      </c>
      <c r="I397" s="67">
        <f t="shared" si="90"/>
        <v>-3199.031356834764</v>
      </c>
      <c r="J397" s="67">
        <f t="shared" si="87"/>
        <v>-814486.7018069848</v>
      </c>
      <c r="K397" s="64"/>
      <c r="L397" s="29"/>
      <c r="M397" s="30"/>
      <c r="N397" s="25">
        <f t="shared" si="91"/>
        <v>360</v>
      </c>
      <c r="O397" s="28" t="e">
        <f t="shared" si="92"/>
        <v>#NUM!</v>
      </c>
      <c r="P397" s="28">
        <f t="shared" si="79"/>
        <v>3111.327670841301</v>
      </c>
      <c r="Q397" s="28" t="e">
        <f t="shared" si="80"/>
        <v>#NUM!</v>
      </c>
      <c r="R397" s="27" t="e">
        <f t="shared" si="81"/>
        <v>#NUM!</v>
      </c>
      <c r="S397" s="28" t="e">
        <f t="shared" si="82"/>
        <v>#NUM!</v>
      </c>
    </row>
    <row r="398" spans="2:11" ht="4.5" customHeight="1">
      <c r="B398" s="32"/>
      <c r="C398" s="32"/>
      <c r="D398" s="32"/>
      <c r="E398" s="32"/>
      <c r="F398" s="32"/>
      <c r="G398" s="32"/>
      <c r="H398" s="32"/>
      <c r="I398" s="32"/>
      <c r="J398" s="32"/>
      <c r="K398" s="33"/>
    </row>
    <row r="399" spans="2:11" ht="13.5">
      <c r="B399" s="69" t="s">
        <v>25</v>
      </c>
      <c r="C399" s="69"/>
      <c r="D399" s="69"/>
      <c r="E399" s="69"/>
      <c r="F399" s="69"/>
      <c r="G399" s="69"/>
      <c r="H399" s="69"/>
      <c r="I399" s="69"/>
      <c r="J399" s="69"/>
      <c r="K399" s="33"/>
    </row>
    <row r="400" spans="2:11" ht="13.5">
      <c r="B400" s="69"/>
      <c r="C400" s="69"/>
      <c r="D400" s="69"/>
      <c r="E400" s="69"/>
      <c r="F400" s="69"/>
      <c r="G400" s="69"/>
      <c r="H400" s="69"/>
      <c r="I400" s="69"/>
      <c r="J400" s="69"/>
      <c r="K400" s="31"/>
    </row>
    <row r="401" spans="2:11" ht="13.5">
      <c r="B401" s="31"/>
      <c r="C401" s="31"/>
      <c r="D401" s="31"/>
      <c r="E401" s="31"/>
      <c r="F401" s="31"/>
      <c r="G401" s="31"/>
      <c r="H401" s="31"/>
      <c r="I401" s="31"/>
      <c r="J401" s="31"/>
      <c r="K401" s="31"/>
    </row>
    <row r="402" spans="2:11" ht="13.5">
      <c r="B402" s="31"/>
      <c r="C402" s="31"/>
      <c r="D402" s="31"/>
      <c r="E402" s="31"/>
      <c r="F402" s="31"/>
      <c r="G402" s="31"/>
      <c r="H402" s="31"/>
      <c r="I402" s="31"/>
      <c r="J402" s="31"/>
      <c r="K402" s="31"/>
    </row>
    <row r="403" spans="2:11" ht="13.5">
      <c r="B403" s="31"/>
      <c r="C403" s="31"/>
      <c r="D403" s="31"/>
      <c r="E403" s="31"/>
      <c r="F403" s="31"/>
      <c r="G403" s="31"/>
      <c r="H403" s="31"/>
      <c r="I403" s="31"/>
      <c r="J403" s="31"/>
      <c r="K403" s="31"/>
    </row>
    <row r="404" spans="2:11" ht="13.5">
      <c r="B404" s="31"/>
      <c r="C404" s="31"/>
      <c r="D404" s="31"/>
      <c r="E404" s="31"/>
      <c r="F404" s="31"/>
      <c r="G404" s="31"/>
      <c r="H404" s="31"/>
      <c r="I404" s="31"/>
      <c r="J404" s="31"/>
      <c r="K404" s="31"/>
    </row>
    <row r="405" spans="2:11" ht="13.5">
      <c r="B405" s="31"/>
      <c r="C405" s="31"/>
      <c r="D405" s="31"/>
      <c r="E405" s="31"/>
      <c r="F405" s="31"/>
      <c r="G405" s="31"/>
      <c r="H405" s="31"/>
      <c r="I405" s="31"/>
      <c r="J405" s="31"/>
      <c r="K405" s="31"/>
    </row>
    <row r="406" spans="2:11" ht="13.5">
      <c r="B406" s="31"/>
      <c r="C406" s="31"/>
      <c r="D406" s="31"/>
      <c r="E406" s="31"/>
      <c r="F406" s="31"/>
      <c r="G406" s="31"/>
      <c r="H406" s="31"/>
      <c r="I406" s="31"/>
      <c r="J406" s="31"/>
      <c r="K406" s="31"/>
    </row>
    <row r="407" spans="2:11" ht="13.5">
      <c r="B407" s="31"/>
      <c r="C407" s="31"/>
      <c r="D407" s="31"/>
      <c r="E407" s="31"/>
      <c r="F407" s="31"/>
      <c r="G407" s="31"/>
      <c r="H407" s="31"/>
      <c r="I407" s="31"/>
      <c r="J407" s="31"/>
      <c r="K407" s="31"/>
    </row>
    <row r="408" spans="2:11" ht="13.5">
      <c r="B408" s="31"/>
      <c r="C408" s="31"/>
      <c r="D408" s="31"/>
      <c r="E408" s="31"/>
      <c r="F408" s="31"/>
      <c r="G408" s="31"/>
      <c r="H408" s="31"/>
      <c r="I408" s="31"/>
      <c r="J408" s="31"/>
      <c r="K408" s="31"/>
    </row>
    <row r="409" spans="2:11" ht="13.5">
      <c r="B409" s="31"/>
      <c r="C409" s="31"/>
      <c r="D409" s="31"/>
      <c r="E409" s="31"/>
      <c r="F409" s="31"/>
      <c r="G409" s="31"/>
      <c r="H409" s="31"/>
      <c r="I409" s="31"/>
      <c r="J409" s="31"/>
      <c r="K409" s="31"/>
    </row>
  </sheetData>
  <sheetProtection password="A10A" sheet="1" objects="1" scenarios="1"/>
  <mergeCells count="2">
    <mergeCell ref="B14:J14"/>
    <mergeCell ref="B399:J400"/>
  </mergeCells>
  <conditionalFormatting sqref="S39:S397 P40:R397 A39:O397">
    <cfRule type="expression" priority="133" dxfId="0">
      <formula>$J39&lt;0</formula>
    </cfRule>
  </conditionalFormatting>
  <conditionalFormatting sqref="A240">
    <cfRule type="expression" priority="132" dxfId="0">
      <formula>$J240&lt;0</formula>
    </cfRule>
  </conditionalFormatting>
  <conditionalFormatting sqref="F46 F52 F58 F64 F70 F76 F82 F88 F94 F100 F106 F112 F118 F124 F130 F136 F142 F148 F154 F160 F166 F172 F178 F184 F190 F196 F202 F208 F214 F220 F226 F232 F238 F244 F250 F256 F262 F268 F274 F280 F286 F292 F298 F304 F310 F316 F322 F328 F334 F340 F346 F352 F358 F364 F370 F376 F382 F388 F394">
    <cfRule type="expression" priority="110" dxfId="0" stopIfTrue="1">
      <formula>$J46&lt;0</formula>
    </cfRule>
  </conditionalFormatting>
  <conditionalFormatting sqref="F47 F53 F59 F65 F71 F77 F83 F89 F95 F101 F107 F113 F119 F125 F131 F137 F143 F149 F155 F161 F167 F173 F179 F185 F191 F197 F203 F209 F215 F221 F227 F233 F239 F245 F251 F257 F263 F269 F275 F281 F287 F293 F299 F305 F311 F317 F323 F329 F335 F341 F347 F353 F359 F365 F371 F377 F383 F389 F395">
    <cfRule type="expression" priority="109" dxfId="0" stopIfTrue="1">
      <formula>$J47&lt;0</formula>
    </cfRule>
  </conditionalFormatting>
  <conditionalFormatting sqref="F48 F54 F60 F66 F72 F78 F84 F90 F96 F102 F108 F114 F120 F126 F132 F138 F144 F150 F156 F162 F168 F174 F180 F186 F192 F198 F204 F210 F216 F222 F228 F234 F240 F246 F252 F258 F264 F270 F276 F282 F288 F294 F300 F306 F312 F318 F324 F330 F336 F342 F348 F354 F360 F366 F372 F378 F384 F390 F396">
    <cfRule type="expression" priority="108" dxfId="0" stopIfTrue="1">
      <formula>$J48&lt;0</formula>
    </cfRule>
  </conditionalFormatting>
  <conditionalFormatting sqref="F49 F55 F61 F67 F73 F79 F85 F91 F97 F103 F109 F115 F121 F127 F133 F139 F145 F151 F157 F163 F169 F175 F181 F187 F193 F199 F205 F211 F217 F223 F229 F235 F241 F247 F253 F259 F265 F271 F277 F283 F289 F295 F301 F307 F313 F319 F325 F331 F337 F343 F349 F355 F361 F367 F373 F379 F385 F391 F397">
    <cfRule type="expression" priority="107" dxfId="0" stopIfTrue="1">
      <formula>$J49&lt;0</formula>
    </cfRule>
  </conditionalFormatting>
  <hyperlinks>
    <hyperlink ref="B14:J14" r:id="rId1" display="Visit www.Jammony.com for your FREE customized loan quotes today!"/>
  </hyperlinks>
  <printOptions horizontalCentered="1"/>
  <pageMargins left="0.75" right="0.5" top="0.5" bottom="0.5" header="0.5" footer="0.5"/>
  <pageSetup horizontalDpi="600" verticalDpi="600" orientation="portrait" scale="74" r:id="rId3"/>
  <ignoredErrors>
    <ignoredError sqref="B38:D38 I38:I40 B39 B241:B397 I241:I397 B84:B238 I84:I239" emptyCellReferenc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dc:creator>
  <cp:keywords/>
  <dc:description/>
  <cp:lastModifiedBy>Matt Hansen</cp:lastModifiedBy>
  <cp:lastPrinted>2010-04-20T07:47:44Z</cp:lastPrinted>
  <dcterms:created xsi:type="dcterms:W3CDTF">2000-08-25T00:46:01Z</dcterms:created>
  <dcterms:modified xsi:type="dcterms:W3CDTF">2010-04-28T08:43:06Z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TC062062831033</vt:lpwstr>
  </property>
</Properties>
</file>